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Dosen\2020-1\AKL\"/>
    </mc:Choice>
  </mc:AlternateContent>
  <xr:revisionPtr revIDLastSave="0" documentId="13_ncr:1_{31F32706-F204-484C-862D-4C84957723D3}" xr6:coauthVersionLast="45" xr6:coauthVersionMax="45" xr10:uidLastSave="{00000000-0000-0000-0000-000000000000}"/>
  <bookViews>
    <workbookView xWindow="-120" yWindow="-120" windowWidth="20730" windowHeight="11160" xr2:uid="{22782E86-FD71-4651-A140-26F3A1FFD01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0" i="1" l="1"/>
  <c r="J80" i="1"/>
  <c r="M80" i="1" s="1"/>
  <c r="K81" i="1"/>
  <c r="J81" i="1"/>
  <c r="J71" i="1"/>
  <c r="K69" i="1"/>
  <c r="J69" i="1"/>
  <c r="K68" i="1"/>
  <c r="J68" i="1"/>
  <c r="M68" i="1" s="1"/>
  <c r="G104" i="1"/>
  <c r="F106" i="1"/>
  <c r="D106" i="1"/>
  <c r="G105" i="1"/>
  <c r="E106" i="1"/>
  <c r="G103" i="1"/>
  <c r="B103" i="1"/>
  <c r="G102" i="1"/>
  <c r="B102" i="1"/>
  <c r="C106" i="1"/>
  <c r="G86" i="1"/>
  <c r="G88" i="1"/>
  <c r="C93" i="1"/>
  <c r="C92" i="1"/>
  <c r="G92" i="1" s="1"/>
  <c r="G85" i="1"/>
  <c r="E73" i="1"/>
  <c r="F99" i="1"/>
  <c r="G99" i="1" s="1"/>
  <c r="B98" i="1"/>
  <c r="D97" i="1"/>
  <c r="B97" i="1"/>
  <c r="C96" i="1"/>
  <c r="B96" i="1"/>
  <c r="B95" i="1"/>
  <c r="E94" i="1"/>
  <c r="D93" i="1"/>
  <c r="D91" i="1"/>
  <c r="G91" i="1" a="1"/>
  <c r="G91" i="1" s="1"/>
  <c r="G90" i="1"/>
  <c r="G89" i="1"/>
  <c r="F94" i="1"/>
  <c r="D88" i="1"/>
  <c r="D94" i="1" s="1"/>
  <c r="G87" i="1"/>
  <c r="G81" i="1"/>
  <c r="F77" i="1"/>
  <c r="F82" i="1" s="1"/>
  <c r="F98" i="1" s="1"/>
  <c r="F100" i="1" s="1"/>
  <c r="G76" i="1"/>
  <c r="E75" i="1"/>
  <c r="E77" i="1" s="1"/>
  <c r="G72" i="1"/>
  <c r="B72" i="1"/>
  <c r="G71" i="1"/>
  <c r="G70" i="1"/>
  <c r="G69" i="1"/>
  <c r="D75" i="1"/>
  <c r="D77" i="1" s="1"/>
  <c r="D80" i="1" s="1"/>
  <c r="C75" i="1"/>
  <c r="C77" i="1" s="1"/>
  <c r="C80" i="1" s="1"/>
  <c r="F3" i="2"/>
  <c r="M6" i="1"/>
  <c r="E2" i="2"/>
  <c r="E5" i="2" s="1"/>
  <c r="D4" i="2"/>
  <c r="D3" i="2"/>
  <c r="C4" i="2"/>
  <c r="C3" i="2"/>
  <c r="C6" i="2"/>
  <c r="G60" i="1"/>
  <c r="D59" i="1"/>
  <c r="D60" i="1"/>
  <c r="D58" i="1"/>
  <c r="E46" i="1"/>
  <c r="E61" i="1" s="1"/>
  <c r="E63" i="1" s="1"/>
  <c r="C59" i="1"/>
  <c r="G59" i="1" s="1"/>
  <c r="C60" i="1"/>
  <c r="C58" i="1"/>
  <c r="B60" i="1"/>
  <c r="B61" i="1"/>
  <c r="B104" i="1" s="1"/>
  <c r="B59" i="1"/>
  <c r="B70" i="1" s="1"/>
  <c r="B58" i="1"/>
  <c r="B101" i="1" s="1"/>
  <c r="E57" i="1"/>
  <c r="G56" i="1"/>
  <c r="G52" i="1"/>
  <c r="F52" i="1"/>
  <c r="D96" i="1" s="1"/>
  <c r="J10" i="1"/>
  <c r="D55" i="1"/>
  <c r="D49" i="1"/>
  <c r="D50" i="1"/>
  <c r="D51" i="1"/>
  <c r="C95" i="1" s="1"/>
  <c r="D52" i="1"/>
  <c r="D53" i="1"/>
  <c r="C97" i="1" s="1"/>
  <c r="G97" i="1" s="1"/>
  <c r="D54" i="1"/>
  <c r="D56" i="1"/>
  <c r="D48" i="1"/>
  <c r="D57" i="1" s="1"/>
  <c r="C57" i="1"/>
  <c r="C56" i="1"/>
  <c r="C55" i="1"/>
  <c r="G55" i="1" s="1"/>
  <c r="C49" i="1"/>
  <c r="G49" i="1" s="1"/>
  <c r="C50" i="1"/>
  <c r="G50" i="1" s="1"/>
  <c r="C51" i="1"/>
  <c r="C52" i="1"/>
  <c r="C53" i="1"/>
  <c r="G53" i="1" s="1"/>
  <c r="C54" i="1"/>
  <c r="G54" i="1" s="1" a="1"/>
  <c r="G54" i="1" s="1"/>
  <c r="C48" i="1"/>
  <c r="G48" i="1" s="1"/>
  <c r="G45" i="1"/>
  <c r="G43" i="1"/>
  <c r="D43" i="1"/>
  <c r="C43" i="1"/>
  <c r="G40" i="1"/>
  <c r="F40" i="1"/>
  <c r="F41" i="1" s="1"/>
  <c r="F44" i="1" s="1"/>
  <c r="F46" i="1" s="1"/>
  <c r="F61" i="1" s="1"/>
  <c r="G57" i="1" l="1"/>
  <c r="G96" i="1"/>
  <c r="G58" i="1"/>
  <c r="G93" i="1"/>
  <c r="G101" i="1"/>
  <c r="G106" i="1" s="1"/>
  <c r="C94" i="1"/>
  <c r="G94" i="1"/>
  <c r="G68" i="1"/>
  <c r="G75" i="1" s="1"/>
  <c r="G77" i="1" s="1"/>
  <c r="G80" i="1" s="1"/>
  <c r="E39" i="1"/>
  <c r="E41" i="1" s="1"/>
  <c r="D33" i="1"/>
  <c r="D35" i="1"/>
  <c r="D34" i="1"/>
  <c r="D32" i="1"/>
  <c r="C38" i="1"/>
  <c r="C37" i="1"/>
  <c r="C36" i="1"/>
  <c r="G36" i="1" s="1"/>
  <c r="C35" i="1"/>
  <c r="G35" i="1" s="1"/>
  <c r="C34" i="1"/>
  <c r="G34" i="1" s="1"/>
  <c r="C33" i="1"/>
  <c r="G33" i="1" s="1"/>
  <c r="C32" i="1"/>
  <c r="G32" i="1" s="1"/>
  <c r="G39" i="1" s="1"/>
  <c r="G41" i="1" s="1"/>
  <c r="G44" i="1" s="1"/>
  <c r="G46" i="1" s="1"/>
  <c r="G61" i="1" s="1"/>
  <c r="C79" i="1" s="1"/>
  <c r="B36" i="1"/>
  <c r="B34" i="1"/>
  <c r="J8" i="1"/>
  <c r="K8" i="1"/>
  <c r="K7" i="1"/>
  <c r="J7" i="1"/>
  <c r="M7" i="1" s="1"/>
  <c r="L6" i="1"/>
  <c r="L9" i="1" s="1"/>
  <c r="L79" i="1" l="1"/>
  <c r="L82" i="1" s="1"/>
  <c r="L67" i="1"/>
  <c r="L70" i="1" s="1"/>
  <c r="G79" i="1"/>
  <c r="C82" i="1"/>
  <c r="C98" i="1" s="1"/>
  <c r="C100" i="1" s="1"/>
  <c r="C39" i="1"/>
  <c r="C41" i="1" s="1"/>
  <c r="C44" i="1" s="1"/>
  <c r="C46" i="1" s="1"/>
  <c r="C61" i="1" s="1"/>
  <c r="C63" i="1" s="1"/>
  <c r="G82" i="1"/>
  <c r="G98" i="1" s="1"/>
  <c r="D39" i="1"/>
  <c r="D41" i="1" s="1"/>
  <c r="D44" i="1" s="1"/>
  <c r="D46" i="1" s="1"/>
  <c r="J12" i="1"/>
  <c r="J9" i="1"/>
  <c r="K9" i="1"/>
  <c r="K67" i="1" l="1"/>
  <c r="K70" i="1" s="1"/>
  <c r="D2" i="2"/>
  <c r="D5" i="2" s="1"/>
  <c r="F62" i="1"/>
  <c r="K79" i="1"/>
  <c r="K82" i="1" s="1"/>
  <c r="J79" i="1"/>
  <c r="J82" i="1" s="1"/>
  <c r="J11" i="1"/>
  <c r="F51" i="1" s="1"/>
  <c r="J67" i="1"/>
  <c r="J70" i="1" s="1"/>
  <c r="J72" i="1" s="1"/>
  <c r="C2" i="2"/>
  <c r="C5" i="2" s="1"/>
  <c r="C7" i="2" s="1"/>
  <c r="F2" i="2"/>
  <c r="D61" i="1"/>
  <c r="D63" i="1" s="1"/>
  <c r="D27" i="1"/>
  <c r="E27" i="1"/>
  <c r="F27" i="1"/>
  <c r="C27" i="1"/>
  <c r="G62" i="1" l="1"/>
  <c r="G63" i="1" s="1"/>
  <c r="F63" i="1"/>
  <c r="D95" i="1"/>
  <c r="G95" i="1" s="1"/>
  <c r="G100" i="1" s="1"/>
  <c r="F57" i="1"/>
  <c r="D79" i="1"/>
  <c r="F5" i="2"/>
  <c r="E79" i="1" l="1"/>
  <c r="D82" i="1"/>
  <c r="D98" i="1" s="1"/>
  <c r="D100" i="1" s="1"/>
  <c r="E82" i="1" l="1"/>
  <c r="E98" i="1" s="1"/>
  <c r="E100" i="1" s="1"/>
  <c r="M67" i="1"/>
  <c r="M70" i="1" l="1"/>
  <c r="M79" i="1"/>
  <c r="M8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<sst xmlns="http://schemas.openxmlformats.org/spreadsheetml/2006/main" count="158" uniqueCount="58">
  <si>
    <t>Akun</t>
  </si>
  <si>
    <t>PT P</t>
  </si>
  <si>
    <t>PT S</t>
  </si>
  <si>
    <t>D</t>
  </si>
  <si>
    <t>K</t>
  </si>
  <si>
    <t>Kas dan Setara Kas</t>
  </si>
  <si>
    <t>Piutang Usaha</t>
  </si>
  <si>
    <t>Persediaan</t>
  </si>
  <si>
    <t>Investasi Pada PT Anak</t>
  </si>
  <si>
    <t xml:space="preserve">Tanah </t>
  </si>
  <si>
    <t>Bangunan</t>
  </si>
  <si>
    <t>Merek Dagang</t>
  </si>
  <si>
    <t>Ak. Penyusutan</t>
  </si>
  <si>
    <t>Ak. Amortisasi</t>
  </si>
  <si>
    <t>Utang Usaha</t>
  </si>
  <si>
    <t>Utang Obligasi</t>
  </si>
  <si>
    <t>Saham Biasa</t>
  </si>
  <si>
    <t>Saldo Laba</t>
  </si>
  <si>
    <t>Penjualan</t>
  </si>
  <si>
    <t>Bagian Laba Entitas Anak</t>
  </si>
  <si>
    <t>Keuntungan Penjualan Tanah</t>
  </si>
  <si>
    <t>Beban Pokok Penjualan</t>
  </si>
  <si>
    <t>Beban Operasi</t>
  </si>
  <si>
    <t>Beban Penyusutan</t>
  </si>
  <si>
    <t>Beban Amortisasi</t>
  </si>
  <si>
    <t>Deviden yang diumumkan</t>
  </si>
  <si>
    <t>TOTAL</t>
  </si>
  <si>
    <t>Saldo Awal</t>
  </si>
  <si>
    <t>Laba bersih</t>
  </si>
  <si>
    <t>Deviden</t>
  </si>
  <si>
    <t>Saldo Akhir</t>
  </si>
  <si>
    <t>Keuntungan Belum Terealisasi</t>
  </si>
  <si>
    <t>Saldo Akhir disesuaikan</t>
  </si>
  <si>
    <t>Bagian Laba atas PT S</t>
  </si>
  <si>
    <t>Kep. Non Pengendali</t>
  </si>
  <si>
    <t>Sign</t>
  </si>
  <si>
    <t>a</t>
  </si>
  <si>
    <t>b</t>
  </si>
  <si>
    <t>c</t>
  </si>
  <si>
    <t>b-c</t>
  </si>
  <si>
    <t>a-c</t>
  </si>
  <si>
    <t>Nama Akun</t>
  </si>
  <si>
    <t>Jurnal Eliminasi</t>
  </si>
  <si>
    <t>Konsolidasi</t>
  </si>
  <si>
    <t>Laporan Laba Rugi</t>
  </si>
  <si>
    <t>Bagian Laba Atas PT S</t>
  </si>
  <si>
    <t>Laba Bersih Konsolidasi</t>
  </si>
  <si>
    <t>Bagian Laba Kepentingan Non Pengendali</t>
  </si>
  <si>
    <t>Bagian Induk atas Laba Bersih</t>
  </si>
  <si>
    <t>Laporan Perubahan Saldo Laba</t>
  </si>
  <si>
    <t>Saldo Laba Awal</t>
  </si>
  <si>
    <t>Dikurang: Deviden</t>
  </si>
  <si>
    <t>Laporan Posisi Keuangan</t>
  </si>
  <si>
    <t>Total Aset</t>
  </si>
  <si>
    <t>Kepentingan Non Pengendali</t>
  </si>
  <si>
    <t>Total Liabilitas dan Ekuitas</t>
  </si>
  <si>
    <t>Saldo Laba Akhir</t>
  </si>
  <si>
    <t>Saat Dijual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</si>
</sst>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0" fillId="0" borderId="1" xfId="1" applyNumberFormat="1" applyFont="1" applyBorder="1"/>
    <xf numFmtId="0" fontId="2" fillId="0" borderId="1" xfId="0" applyFont="1" applyBorder="1"/>
    <xf numFmtId="164" fontId="2" fillId="0" borderId="1" xfId="1" applyNumberFormat="1" applyFont="1" applyBorder="1"/>
    <xf numFmtId="0" fontId="2" fillId="0" borderId="1" xfId="0" applyFon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3" borderId="1" xfId="1" applyNumberFormat="1" applyFont="1" applyFill="1" applyBorder="1"/>
    <xf numFmtId="0" fontId="0" fillId="0" borderId="1" xfId="0" applyFont="1" applyFill="1" applyBorder="1" applyAlignment="1">
      <alignment horizontal="left"/>
    </xf>
    <xf numFmtId="3" fontId="0" fillId="0" borderId="1" xfId="0" applyNumberFormat="1" applyBorder="1"/>
    <xf numFmtId="3" fontId="0" fillId="2" borderId="1" xfId="0" applyNumberFormat="1" applyFill="1" applyBorder="1"/>
    <xf numFmtId="3" fontId="0" fillId="3" borderId="1" xfId="0" applyNumberFormat="1" applyFill="1" applyBorder="1"/>
    <xf numFmtId="3" fontId="0" fillId="0" borderId="1" xfId="0" applyNumberFormat="1" applyBorder="1" applyAlignment="1">
      <alignment horizontal="right"/>
    </xf>
    <xf numFmtId="164" fontId="0" fillId="0" borderId="0" xfId="1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50C2-FD52-424F-B158-31112EE0E837}">
  <dimension ref="B4:M187"/>
  <sheetViews>
    <sheetView tabSelected="1" topLeftCell="A14" workbookViewId="0">
      <selection activeCell="H87" sqref="H87"/>
    </sheetView>
  </sheetViews>
  <sheetFormatPr defaultRowHeight="15" x14ac:dyDescent="0.25"/>
  <cols>
    <col min="2" max="2" width="26.42578125" customWidth="1"/>
    <col min="3" max="3" width="17" customWidth="1"/>
    <col min="4" max="4" width="16.7109375" customWidth="1"/>
    <col min="5" max="5" width="14.140625" customWidth="1"/>
    <col min="6" max="6" width="15.85546875" customWidth="1"/>
    <col min="7" max="7" width="25.140625" customWidth="1"/>
    <col min="8" max="8" width="29.7109375" customWidth="1"/>
    <col min="9" max="9" width="9.5703125" customWidth="1"/>
    <col min="10" max="10" width="18" customWidth="1"/>
    <col min="11" max="11" width="19.140625" customWidth="1"/>
    <col min="12" max="12" width="18.140625" customWidth="1"/>
    <col min="13" max="13" width="18.7109375" customWidth="1"/>
  </cols>
  <sheetData>
    <row r="4" spans="2:13" x14ac:dyDescent="0.25">
      <c r="B4" s="16" t="s">
        <v>0</v>
      </c>
      <c r="C4" s="15" t="s">
        <v>1</v>
      </c>
      <c r="D4" s="15"/>
      <c r="E4" s="15" t="s">
        <v>2</v>
      </c>
      <c r="F4" s="15"/>
    </row>
    <row r="5" spans="2:13" x14ac:dyDescent="0.25">
      <c r="B5" s="16"/>
      <c r="C5" s="2" t="s">
        <v>3</v>
      </c>
      <c r="D5" s="2" t="s">
        <v>4</v>
      </c>
      <c r="E5" s="2" t="s">
        <v>3</v>
      </c>
      <c r="F5" s="2" t="s">
        <v>4</v>
      </c>
      <c r="H5" s="1"/>
      <c r="I5" s="2" t="s">
        <v>35</v>
      </c>
      <c r="J5" s="2" t="s">
        <v>1</v>
      </c>
      <c r="K5" s="2" t="s">
        <v>34</v>
      </c>
      <c r="L5" s="2" t="s">
        <v>16</v>
      </c>
      <c r="M5" s="2" t="s">
        <v>17</v>
      </c>
    </row>
    <row r="6" spans="2:13" x14ac:dyDescent="0.25">
      <c r="B6" s="1" t="s">
        <v>5</v>
      </c>
      <c r="C6" s="3">
        <v>1087500000</v>
      </c>
      <c r="D6" s="3"/>
      <c r="E6" s="3">
        <v>600000000</v>
      </c>
      <c r="F6" s="3"/>
      <c r="H6" s="9" t="s">
        <v>27</v>
      </c>
      <c r="I6" s="6"/>
      <c r="J6" s="10">
        <v>900000000</v>
      </c>
      <c r="K6" s="10">
        <v>300000000</v>
      </c>
      <c r="L6" s="11">
        <f>F17</f>
        <v>800000000</v>
      </c>
      <c r="M6" s="12">
        <f>F18</f>
        <v>400000000</v>
      </c>
    </row>
    <row r="7" spans="2:13" x14ac:dyDescent="0.25">
      <c r="B7" s="1" t="s">
        <v>6</v>
      </c>
      <c r="C7" s="3">
        <v>800000000</v>
      </c>
      <c r="D7" s="3"/>
      <c r="E7" s="3">
        <v>375000000</v>
      </c>
      <c r="F7" s="3"/>
      <c r="H7" s="1" t="s">
        <v>28</v>
      </c>
      <c r="I7" s="2" t="s">
        <v>36</v>
      </c>
      <c r="J7" s="10">
        <f>75%*200000000</f>
        <v>150000000</v>
      </c>
      <c r="K7" s="10">
        <f>25%*200000000</f>
        <v>50000000</v>
      </c>
      <c r="L7" s="10"/>
      <c r="M7" s="10">
        <f>J7+K7</f>
        <v>200000000</v>
      </c>
    </row>
    <row r="8" spans="2:13" x14ac:dyDescent="0.25">
      <c r="B8" s="1" t="s">
        <v>7</v>
      </c>
      <c r="C8" s="3">
        <v>650000000</v>
      </c>
      <c r="D8" s="3"/>
      <c r="E8" s="3">
        <v>400000000</v>
      </c>
      <c r="F8" s="3"/>
      <c r="H8" s="1" t="s">
        <v>29</v>
      </c>
      <c r="I8" s="2"/>
      <c r="J8" s="10">
        <f>-75%*M8</f>
        <v>-37500000</v>
      </c>
      <c r="K8" s="10">
        <f>-25%*M8</f>
        <v>-12500000</v>
      </c>
      <c r="L8" s="10"/>
      <c r="M8" s="10">
        <v>50000000</v>
      </c>
    </row>
    <row r="9" spans="2:13" x14ac:dyDescent="0.25">
      <c r="B9" s="1" t="s">
        <v>8</v>
      </c>
      <c r="C9" s="3">
        <v>982500000</v>
      </c>
      <c r="D9" s="3"/>
      <c r="E9" s="3"/>
      <c r="F9" s="3"/>
      <c r="H9" s="1" t="s">
        <v>30</v>
      </c>
      <c r="I9" s="2" t="s">
        <v>37</v>
      </c>
      <c r="J9" s="10">
        <f>SUM(J6:J8)</f>
        <v>1012500000</v>
      </c>
      <c r="K9" s="10">
        <f>SUM(K6:K8)</f>
        <v>337500000</v>
      </c>
      <c r="L9" s="10">
        <f>L6</f>
        <v>800000000</v>
      </c>
      <c r="M9" s="10"/>
    </row>
    <row r="10" spans="2:13" x14ac:dyDescent="0.25">
      <c r="B10" s="1" t="s">
        <v>9</v>
      </c>
      <c r="C10" s="3">
        <v>1500000000</v>
      </c>
      <c r="D10" s="3"/>
      <c r="E10" s="3">
        <v>500000000</v>
      </c>
      <c r="F10" s="3"/>
      <c r="H10" s="1" t="s">
        <v>31</v>
      </c>
      <c r="I10" s="2" t="s">
        <v>38</v>
      </c>
      <c r="J10" s="13">
        <f>-30000000</f>
        <v>-30000000</v>
      </c>
      <c r="K10" s="10"/>
      <c r="L10" s="10"/>
      <c r="M10" s="10"/>
    </row>
    <row r="11" spans="2:13" x14ac:dyDescent="0.25">
      <c r="B11" s="1" t="s">
        <v>10</v>
      </c>
      <c r="C11" s="3">
        <v>3000000000</v>
      </c>
      <c r="D11" s="3"/>
      <c r="E11" s="3">
        <v>400000000</v>
      </c>
      <c r="F11" s="3"/>
      <c r="H11" s="1" t="s">
        <v>32</v>
      </c>
      <c r="I11" s="2" t="s">
        <v>39</v>
      </c>
      <c r="J11" s="10">
        <f>SUM(J9:J10)</f>
        <v>982500000</v>
      </c>
      <c r="K11" s="10"/>
      <c r="L11" s="10"/>
      <c r="M11" s="10"/>
    </row>
    <row r="12" spans="2:13" x14ac:dyDescent="0.25">
      <c r="B12" s="1" t="s">
        <v>11</v>
      </c>
      <c r="C12" s="3">
        <v>440000000</v>
      </c>
      <c r="D12" s="3"/>
      <c r="E12" s="3"/>
      <c r="F12" s="3"/>
      <c r="H12" s="1" t="s">
        <v>33</v>
      </c>
      <c r="I12" s="2" t="s">
        <v>40</v>
      </c>
      <c r="J12" s="10">
        <f>J7-30000000</f>
        <v>120000000</v>
      </c>
      <c r="K12" s="10"/>
      <c r="L12" s="10"/>
      <c r="M12" s="10"/>
    </row>
    <row r="13" spans="2:13" x14ac:dyDescent="0.25">
      <c r="B13" s="1" t="s">
        <v>12</v>
      </c>
      <c r="C13" s="3"/>
      <c r="D13" s="3">
        <v>750000000</v>
      </c>
      <c r="E13" s="3"/>
      <c r="F13" s="3">
        <v>125000000</v>
      </c>
    </row>
    <row r="14" spans="2:13" x14ac:dyDescent="0.25">
      <c r="B14" s="1" t="s">
        <v>13</v>
      </c>
      <c r="C14" s="3"/>
      <c r="D14" s="3">
        <v>60000000</v>
      </c>
      <c r="E14" s="3"/>
      <c r="F14" s="3"/>
    </row>
    <row r="15" spans="2:13" x14ac:dyDescent="0.25">
      <c r="B15" s="1" t="s">
        <v>14</v>
      </c>
      <c r="C15" s="3"/>
      <c r="D15" s="3">
        <v>1200000000</v>
      </c>
      <c r="E15" s="3"/>
      <c r="F15" s="3">
        <v>300000000</v>
      </c>
    </row>
    <row r="16" spans="2:13" x14ac:dyDescent="0.25">
      <c r="B16" s="1" t="s">
        <v>15</v>
      </c>
      <c r="C16" s="3"/>
      <c r="D16" s="3">
        <v>1500000000</v>
      </c>
      <c r="E16" s="3"/>
      <c r="F16" s="3">
        <v>500000000</v>
      </c>
    </row>
    <row r="17" spans="2:7" x14ac:dyDescent="0.25">
      <c r="B17" s="1" t="s">
        <v>16</v>
      </c>
      <c r="C17" s="3"/>
      <c r="D17" s="3">
        <v>3000000000</v>
      </c>
      <c r="E17" s="3"/>
      <c r="F17" s="7">
        <v>800000000</v>
      </c>
    </row>
    <row r="18" spans="2:7" x14ac:dyDescent="0.25">
      <c r="B18" s="1" t="s">
        <v>17</v>
      </c>
      <c r="C18" s="3"/>
      <c r="D18" s="3">
        <v>1500000000</v>
      </c>
      <c r="E18" s="3"/>
      <c r="F18" s="8">
        <v>400000000</v>
      </c>
    </row>
    <row r="19" spans="2:7" x14ac:dyDescent="0.25">
      <c r="B19" s="1" t="s">
        <v>18</v>
      </c>
      <c r="C19" s="3"/>
      <c r="D19" s="3">
        <v>4800000000</v>
      </c>
      <c r="E19" s="3"/>
      <c r="F19" s="3">
        <v>875000000</v>
      </c>
    </row>
    <row r="20" spans="2:7" x14ac:dyDescent="0.25">
      <c r="B20" s="1" t="s">
        <v>19</v>
      </c>
      <c r="C20" s="3"/>
      <c r="D20" s="3">
        <v>120000000</v>
      </c>
      <c r="E20" s="3"/>
      <c r="F20" s="3"/>
    </row>
    <row r="21" spans="2:7" x14ac:dyDescent="0.25">
      <c r="B21" s="1" t="s">
        <v>20</v>
      </c>
      <c r="C21" s="3"/>
      <c r="D21" s="3">
        <v>30000000</v>
      </c>
      <c r="E21" s="3"/>
      <c r="F21" s="3"/>
    </row>
    <row r="22" spans="2:7" x14ac:dyDescent="0.25">
      <c r="B22" s="1" t="s">
        <v>21</v>
      </c>
      <c r="C22" s="3">
        <v>3000000000</v>
      </c>
      <c r="D22" s="3"/>
      <c r="E22" s="3">
        <v>550000000</v>
      </c>
      <c r="F22" s="3"/>
    </row>
    <row r="23" spans="2:7" x14ac:dyDescent="0.25">
      <c r="B23" s="1" t="s">
        <v>22</v>
      </c>
      <c r="C23" s="3">
        <v>900000000</v>
      </c>
      <c r="D23" s="3"/>
      <c r="E23" s="3">
        <v>100000000</v>
      </c>
      <c r="F23" s="3"/>
    </row>
    <row r="24" spans="2:7" x14ac:dyDescent="0.25">
      <c r="B24" s="1" t="s">
        <v>23</v>
      </c>
      <c r="C24" s="3">
        <v>250000000</v>
      </c>
      <c r="D24" s="3"/>
      <c r="E24" s="3">
        <v>25000000</v>
      </c>
      <c r="F24" s="3"/>
    </row>
    <row r="25" spans="2:7" x14ac:dyDescent="0.25">
      <c r="B25" s="1" t="s">
        <v>24</v>
      </c>
      <c r="C25" s="3">
        <v>50000000</v>
      </c>
      <c r="D25" s="3"/>
      <c r="E25" s="3"/>
      <c r="F25" s="3"/>
    </row>
    <row r="26" spans="2:7" x14ac:dyDescent="0.25">
      <c r="B26" s="1" t="s">
        <v>25</v>
      </c>
      <c r="C26" s="3">
        <v>300000000</v>
      </c>
      <c r="D26" s="3"/>
      <c r="E26" s="3">
        <v>50000000</v>
      </c>
      <c r="F26" s="3"/>
    </row>
    <row r="27" spans="2:7" x14ac:dyDescent="0.25">
      <c r="B27" s="4" t="s">
        <v>26</v>
      </c>
      <c r="C27" s="5">
        <f>SUM(C6:C26)</f>
        <v>12960000000</v>
      </c>
      <c r="D27" s="5">
        <f t="shared" ref="D27:F27" si="0">SUM(D6:D26)</f>
        <v>12960000000</v>
      </c>
      <c r="E27" s="5">
        <f t="shared" si="0"/>
        <v>3000000000</v>
      </c>
      <c r="F27" s="5">
        <f t="shared" si="0"/>
        <v>3000000000</v>
      </c>
    </row>
    <row r="30" spans="2:7" x14ac:dyDescent="0.25">
      <c r="B30" s="2" t="s">
        <v>41</v>
      </c>
      <c r="C30" s="2" t="s">
        <v>1</v>
      </c>
      <c r="D30" s="2" t="s">
        <v>2</v>
      </c>
      <c r="E30" s="15" t="s">
        <v>42</v>
      </c>
      <c r="F30" s="15"/>
      <c r="G30" s="16" t="s">
        <v>43</v>
      </c>
    </row>
    <row r="31" spans="2:7" x14ac:dyDescent="0.25">
      <c r="B31" s="4" t="s">
        <v>44</v>
      </c>
      <c r="C31" s="1"/>
      <c r="D31" s="1"/>
      <c r="E31" s="2" t="s">
        <v>3</v>
      </c>
      <c r="F31" s="2" t="s">
        <v>4</v>
      </c>
      <c r="G31" s="16"/>
    </row>
    <row r="32" spans="2:7" x14ac:dyDescent="0.25">
      <c r="B32" s="1" t="s">
        <v>18</v>
      </c>
      <c r="C32" s="3">
        <f>D19</f>
        <v>4800000000</v>
      </c>
      <c r="D32" s="3">
        <f>F19</f>
        <v>875000000</v>
      </c>
      <c r="E32" s="3"/>
      <c r="F32" s="3"/>
      <c r="G32" s="3">
        <f>C32+D32</f>
        <v>5675000000</v>
      </c>
    </row>
    <row r="33" spans="2:7" x14ac:dyDescent="0.25">
      <c r="B33" s="1" t="s">
        <v>21</v>
      </c>
      <c r="C33" s="3">
        <f>-C22</f>
        <v>-3000000000</v>
      </c>
      <c r="D33" s="3">
        <f>-E22</f>
        <v>-550000000</v>
      </c>
      <c r="E33" s="3"/>
      <c r="F33" s="3"/>
      <c r="G33" s="3">
        <f t="shared" ref="G33:G36" si="1">C33+D33</f>
        <v>-3550000000</v>
      </c>
    </row>
    <row r="34" spans="2:7" x14ac:dyDescent="0.25">
      <c r="B34" s="1" t="str">
        <f>B23</f>
        <v>Beban Operasi</v>
      </c>
      <c r="C34" s="3">
        <f>-C23</f>
        <v>-900000000</v>
      </c>
      <c r="D34" s="3">
        <f>-E23</f>
        <v>-100000000</v>
      </c>
      <c r="E34" s="3"/>
      <c r="F34" s="3"/>
      <c r="G34" s="3">
        <f t="shared" si="1"/>
        <v>-1000000000</v>
      </c>
    </row>
    <row r="35" spans="2:7" x14ac:dyDescent="0.25">
      <c r="B35" s="1" t="s">
        <v>23</v>
      </c>
      <c r="C35" s="3">
        <f>-C24</f>
        <v>-250000000</v>
      </c>
      <c r="D35" s="3">
        <f>-E24</f>
        <v>-25000000</v>
      </c>
      <c r="E35" s="3"/>
      <c r="F35" s="3"/>
      <c r="G35" s="3">
        <f t="shared" si="1"/>
        <v>-275000000</v>
      </c>
    </row>
    <row r="36" spans="2:7" x14ac:dyDescent="0.25">
      <c r="B36" s="1" t="str">
        <f>B25</f>
        <v>Beban Amortisasi</v>
      </c>
      <c r="C36" s="3">
        <f>-C25</f>
        <v>-50000000</v>
      </c>
      <c r="D36" s="3"/>
      <c r="E36" s="1"/>
      <c r="F36" s="3"/>
      <c r="G36" s="3">
        <f t="shared" si="1"/>
        <v>-50000000</v>
      </c>
    </row>
    <row r="37" spans="2:7" x14ac:dyDescent="0.25">
      <c r="B37" s="1" t="s">
        <v>45</v>
      </c>
      <c r="C37" s="3">
        <f>D20</f>
        <v>120000000</v>
      </c>
      <c r="D37" s="3"/>
      <c r="E37" s="3">
        <v>120000000</v>
      </c>
      <c r="F37" s="3"/>
      <c r="G37" s="3"/>
    </row>
    <row r="38" spans="2:7" x14ac:dyDescent="0.25">
      <c r="B38" s="1" t="s">
        <v>20</v>
      </c>
      <c r="C38" s="3">
        <f>D21</f>
        <v>30000000</v>
      </c>
      <c r="D38" s="3"/>
      <c r="E38" s="3">
        <v>30000000</v>
      </c>
      <c r="F38" s="3"/>
      <c r="G38" s="3"/>
    </row>
    <row r="39" spans="2:7" x14ac:dyDescent="0.25">
      <c r="B39" s="4" t="s">
        <v>46</v>
      </c>
      <c r="C39" s="5">
        <f>SUM(C32:C38)</f>
        <v>750000000</v>
      </c>
      <c r="D39" s="5">
        <f>SUM(D32:D38)</f>
        <v>200000000</v>
      </c>
      <c r="E39" s="5">
        <f>SUM(E31:E38)</f>
        <v>150000000</v>
      </c>
      <c r="F39" s="5"/>
      <c r="G39" s="5">
        <f>SUM(G32:G38)</f>
        <v>800000000</v>
      </c>
    </row>
    <row r="40" spans="2:7" ht="30" x14ac:dyDescent="0.25">
      <c r="B40" s="17" t="s">
        <v>47</v>
      </c>
      <c r="C40" s="3"/>
      <c r="D40" s="3"/>
      <c r="E40" s="3"/>
      <c r="F40" s="3">
        <f>25%*200000000</f>
        <v>50000000</v>
      </c>
      <c r="G40" s="3">
        <f>-F40</f>
        <v>-50000000</v>
      </c>
    </row>
    <row r="41" spans="2:7" x14ac:dyDescent="0.25">
      <c r="B41" s="18" t="s">
        <v>48</v>
      </c>
      <c r="C41" s="3">
        <f>SUM(C39:C40)</f>
        <v>750000000</v>
      </c>
      <c r="D41" s="3">
        <f t="shared" ref="D41:G41" si="2">SUM(D39:D40)</f>
        <v>200000000</v>
      </c>
      <c r="E41" s="3">
        <f t="shared" si="2"/>
        <v>150000000</v>
      </c>
      <c r="F41" s="3">
        <f t="shared" si="2"/>
        <v>50000000</v>
      </c>
      <c r="G41" s="3">
        <f t="shared" si="2"/>
        <v>750000000</v>
      </c>
    </row>
    <row r="42" spans="2:7" ht="30" x14ac:dyDescent="0.25">
      <c r="B42" s="17" t="s">
        <v>49</v>
      </c>
      <c r="C42" s="3"/>
      <c r="D42" s="3"/>
      <c r="E42" s="3"/>
      <c r="F42" s="3"/>
      <c r="G42" s="3"/>
    </row>
    <row r="43" spans="2:7" x14ac:dyDescent="0.25">
      <c r="B43" s="1" t="s">
        <v>50</v>
      </c>
      <c r="C43" s="3">
        <f>D18</f>
        <v>1500000000</v>
      </c>
      <c r="D43" s="3">
        <f>F18</f>
        <v>400000000</v>
      </c>
      <c r="E43" s="3">
        <v>400000000</v>
      </c>
      <c r="F43" s="3"/>
      <c r="G43" s="3">
        <f>C43</f>
        <v>1500000000</v>
      </c>
    </row>
    <row r="44" spans="2:7" x14ac:dyDescent="0.25">
      <c r="B44" s="1" t="s">
        <v>46</v>
      </c>
      <c r="C44" s="5">
        <f>C41</f>
        <v>750000000</v>
      </c>
      <c r="D44" s="5">
        <f t="shared" ref="D44:G44" si="3">D41</f>
        <v>200000000</v>
      </c>
      <c r="E44" s="5">
        <v>200000000</v>
      </c>
      <c r="F44" s="5">
        <f t="shared" si="3"/>
        <v>50000000</v>
      </c>
      <c r="G44" s="5">
        <f t="shared" si="3"/>
        <v>750000000</v>
      </c>
    </row>
    <row r="45" spans="2:7" x14ac:dyDescent="0.25">
      <c r="B45" s="1" t="s">
        <v>51</v>
      </c>
      <c r="C45" s="3">
        <v>-300000000</v>
      </c>
      <c r="D45" s="3">
        <v>-50000000</v>
      </c>
      <c r="E45" s="3"/>
      <c r="F45" s="3"/>
      <c r="G45" s="3">
        <f>C45</f>
        <v>-300000000</v>
      </c>
    </row>
    <row r="46" spans="2:7" x14ac:dyDescent="0.25">
      <c r="B46" s="4" t="s">
        <v>56</v>
      </c>
      <c r="C46" s="5">
        <f>SUM(C43:C45)</f>
        <v>1950000000</v>
      </c>
      <c r="D46" s="5">
        <f t="shared" ref="D46:F46" si="4">SUM(D43:D45)</f>
        <v>550000000</v>
      </c>
      <c r="E46" s="5">
        <f t="shared" si="4"/>
        <v>600000000</v>
      </c>
      <c r="F46" s="5">
        <f t="shared" si="4"/>
        <v>50000000</v>
      </c>
      <c r="G46" s="5">
        <f>SUM(G43:G45)</f>
        <v>1950000000</v>
      </c>
    </row>
    <row r="47" spans="2:7" x14ac:dyDescent="0.25">
      <c r="B47" s="1" t="s">
        <v>52</v>
      </c>
      <c r="C47" s="3"/>
      <c r="D47" s="3"/>
      <c r="E47" s="3"/>
      <c r="F47" s="3"/>
      <c r="G47" s="3"/>
    </row>
    <row r="48" spans="2:7" x14ac:dyDescent="0.25">
      <c r="B48" s="1" t="s">
        <v>5</v>
      </c>
      <c r="C48" s="3">
        <f>C6</f>
        <v>1087500000</v>
      </c>
      <c r="D48" s="3">
        <f>E6</f>
        <v>600000000</v>
      </c>
      <c r="E48" s="3"/>
      <c r="F48" s="3"/>
      <c r="G48" s="3">
        <f>SUM(C48:D48)</f>
        <v>1687500000</v>
      </c>
    </row>
    <row r="49" spans="2:8" x14ac:dyDescent="0.25">
      <c r="B49" s="1" t="s">
        <v>6</v>
      </c>
      <c r="C49" s="3">
        <f t="shared" ref="C49:C56" si="5">C7</f>
        <v>800000000</v>
      </c>
      <c r="D49" s="3">
        <f t="shared" ref="D49:D57" si="6">E7</f>
        <v>375000000</v>
      </c>
      <c r="E49" s="3"/>
      <c r="F49" s="3"/>
      <c r="G49" s="3">
        <f t="shared" ref="G49:G50" si="7">SUM(C49:D49)</f>
        <v>1175000000</v>
      </c>
    </row>
    <row r="50" spans="2:8" x14ac:dyDescent="0.25">
      <c r="B50" s="1" t="s">
        <v>7</v>
      </c>
      <c r="C50" s="3">
        <f t="shared" si="5"/>
        <v>650000000</v>
      </c>
      <c r="D50" s="3">
        <f t="shared" si="6"/>
        <v>400000000</v>
      </c>
      <c r="E50" s="3"/>
      <c r="F50" s="3"/>
      <c r="G50" s="3">
        <f t="shared" si="7"/>
        <v>1050000000</v>
      </c>
    </row>
    <row r="51" spans="2:8" x14ac:dyDescent="0.25">
      <c r="B51" s="1" t="s">
        <v>8</v>
      </c>
      <c r="C51" s="3">
        <f t="shared" si="5"/>
        <v>982500000</v>
      </c>
      <c r="D51" s="3">
        <f t="shared" si="6"/>
        <v>0</v>
      </c>
      <c r="E51" s="3"/>
      <c r="F51" s="3">
        <f>J11</f>
        <v>982500000</v>
      </c>
      <c r="G51" s="3"/>
    </row>
    <row r="52" spans="2:8" x14ac:dyDescent="0.25">
      <c r="B52" s="1" t="s">
        <v>9</v>
      </c>
      <c r="C52" s="3">
        <f t="shared" si="5"/>
        <v>1500000000</v>
      </c>
      <c r="D52" s="3">
        <f t="shared" si="6"/>
        <v>500000000</v>
      </c>
      <c r="E52" s="3"/>
      <c r="F52" s="3">
        <f>-J10</f>
        <v>30000000</v>
      </c>
      <c r="G52" s="3">
        <f>SUM(C52:D52)-F52</f>
        <v>1970000000</v>
      </c>
    </row>
    <row r="53" spans="2:8" x14ac:dyDescent="0.25">
      <c r="B53" s="1" t="s">
        <v>10</v>
      </c>
      <c r="C53" s="3">
        <f t="shared" si="5"/>
        <v>3000000000</v>
      </c>
      <c r="D53" s="3">
        <f t="shared" si="6"/>
        <v>400000000</v>
      </c>
      <c r="E53" s="3"/>
      <c r="F53" s="3"/>
      <c r="G53" s="3">
        <f>SUM(C53:D53)</f>
        <v>3400000000</v>
      </c>
    </row>
    <row r="54" spans="2:8" x14ac:dyDescent="0.25">
      <c r="B54" s="1" t="s">
        <v>11</v>
      </c>
      <c r="C54" s="3">
        <f t="shared" si="5"/>
        <v>440000000</v>
      </c>
      <c r="D54" s="3">
        <f t="shared" si="6"/>
        <v>0</v>
      </c>
      <c r="E54" s="3"/>
      <c r="F54" s="3"/>
      <c r="G54" s="3" cm="1">
        <f t="array" ref="G54:H54">C54:D54</f>
        <v>440000000</v>
      </c>
      <c r="H54">
        <v>0</v>
      </c>
    </row>
    <row r="55" spans="2:8" x14ac:dyDescent="0.25">
      <c r="B55" s="1" t="s">
        <v>12</v>
      </c>
      <c r="C55" s="3">
        <f>-D13</f>
        <v>-750000000</v>
      </c>
      <c r="D55" s="3">
        <f>-F13</f>
        <v>-125000000</v>
      </c>
      <c r="E55" s="3"/>
      <c r="F55" s="3"/>
      <c r="G55" s="3">
        <f>SUM(C55:D55)</f>
        <v>-875000000</v>
      </c>
    </row>
    <row r="56" spans="2:8" x14ac:dyDescent="0.25">
      <c r="B56" s="1" t="s">
        <v>13</v>
      </c>
      <c r="C56" s="3">
        <f>-D14</f>
        <v>-60000000</v>
      </c>
      <c r="D56" s="3">
        <f t="shared" si="6"/>
        <v>0</v>
      </c>
      <c r="E56" s="3"/>
      <c r="F56" s="3"/>
      <c r="G56" s="3">
        <f>SUM(C56:D56)</f>
        <v>-60000000</v>
      </c>
    </row>
    <row r="57" spans="2:8" x14ac:dyDescent="0.25">
      <c r="B57" s="19" t="s">
        <v>53</v>
      </c>
      <c r="C57" s="5">
        <f>SUM(C48:C56)</f>
        <v>7650000000</v>
      </c>
      <c r="D57" s="5">
        <f t="shared" ref="D57:F57" si="8">SUM(D48:D56)</f>
        <v>2150000000</v>
      </c>
      <c r="E57" s="5">
        <f t="shared" si="8"/>
        <v>0</v>
      </c>
      <c r="F57" s="5">
        <f t="shared" si="8"/>
        <v>1012500000</v>
      </c>
      <c r="G57" s="5">
        <f>SUM(G48:G56)</f>
        <v>8787500000</v>
      </c>
    </row>
    <row r="58" spans="2:8" x14ac:dyDescent="0.25">
      <c r="B58" s="1" t="str">
        <f>B15</f>
        <v>Utang Usaha</v>
      </c>
      <c r="C58" s="3">
        <f>D15</f>
        <v>1200000000</v>
      </c>
      <c r="D58" s="3">
        <f>F15</f>
        <v>300000000</v>
      </c>
      <c r="E58" s="3"/>
      <c r="F58" s="3"/>
      <c r="G58" s="3">
        <f>SUM(C58:D58)</f>
        <v>1500000000</v>
      </c>
    </row>
    <row r="59" spans="2:8" x14ac:dyDescent="0.25">
      <c r="B59" s="1" t="str">
        <f>B16</f>
        <v>Utang Obligasi</v>
      </c>
      <c r="C59" s="3">
        <f t="shared" ref="C59:C61" si="9">D16</f>
        <v>1500000000</v>
      </c>
      <c r="D59" s="3">
        <f t="shared" ref="D59:D60" si="10">F16</f>
        <v>500000000</v>
      </c>
      <c r="E59" s="3"/>
      <c r="F59" s="3"/>
      <c r="G59" s="3">
        <f t="shared" ref="G59" si="11">SUM(C59:D59)</f>
        <v>2000000000</v>
      </c>
    </row>
    <row r="60" spans="2:8" x14ac:dyDescent="0.25">
      <c r="B60" s="1" t="str">
        <f t="shared" ref="B60:B63" si="12">B17</f>
        <v>Saham Biasa</v>
      </c>
      <c r="C60" s="3">
        <f t="shared" si="9"/>
        <v>3000000000</v>
      </c>
      <c r="D60" s="3">
        <f t="shared" si="10"/>
        <v>800000000</v>
      </c>
      <c r="E60" s="3">
        <v>800000000</v>
      </c>
      <c r="F60" s="3"/>
      <c r="G60" s="3">
        <f>C60</f>
        <v>3000000000</v>
      </c>
    </row>
    <row r="61" spans="2:8" x14ac:dyDescent="0.25">
      <c r="B61" s="1" t="str">
        <f t="shared" si="12"/>
        <v>Saldo Laba</v>
      </c>
      <c r="C61" s="3">
        <f>C46</f>
        <v>1950000000</v>
      </c>
      <c r="D61" s="3">
        <f>D46</f>
        <v>550000000</v>
      </c>
      <c r="E61" s="3">
        <f>E46</f>
        <v>600000000</v>
      </c>
      <c r="F61" s="3">
        <f>F46</f>
        <v>50000000</v>
      </c>
      <c r="G61" s="5">
        <f>G46</f>
        <v>1950000000</v>
      </c>
    </row>
    <row r="62" spans="2:8" x14ac:dyDescent="0.25">
      <c r="B62" s="1" t="s">
        <v>54</v>
      </c>
      <c r="C62" s="3"/>
      <c r="D62" s="3"/>
      <c r="E62" s="3"/>
      <c r="F62" s="3">
        <f>K9</f>
        <v>337500000</v>
      </c>
      <c r="G62" s="3">
        <f>F62</f>
        <v>337500000</v>
      </c>
    </row>
    <row r="63" spans="2:8" x14ac:dyDescent="0.25">
      <c r="B63" s="4" t="s">
        <v>55</v>
      </c>
      <c r="C63" s="5">
        <f>SUM(C58:C62)</f>
        <v>7650000000</v>
      </c>
      <c r="D63" s="5">
        <f t="shared" ref="D63:G63" si="13">SUM(D58:D62)</f>
        <v>2150000000</v>
      </c>
      <c r="E63" s="5">
        <f t="shared" si="13"/>
        <v>1400000000</v>
      </c>
      <c r="F63" s="5">
        <f t="shared" si="13"/>
        <v>387500000</v>
      </c>
      <c r="G63" s="5">
        <f t="shared" si="13"/>
        <v>8787500000</v>
      </c>
    </row>
    <row r="64" spans="2:8" x14ac:dyDescent="0.25">
      <c r="C64" s="14"/>
      <c r="D64" s="14"/>
      <c r="E64" s="14"/>
      <c r="F64" s="14"/>
      <c r="G64" s="14"/>
    </row>
    <row r="65" spans="2:13" x14ac:dyDescent="0.25">
      <c r="B65" s="23">
        <v>2016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2:13" x14ac:dyDescent="0.25">
      <c r="B66" s="2" t="s">
        <v>41</v>
      </c>
      <c r="C66" s="2" t="s">
        <v>1</v>
      </c>
      <c r="D66" s="2" t="s">
        <v>2</v>
      </c>
      <c r="E66" s="15" t="s">
        <v>42</v>
      </c>
      <c r="F66" s="15"/>
      <c r="G66" s="16" t="s">
        <v>43</v>
      </c>
      <c r="H66" s="1"/>
      <c r="I66" s="2" t="s">
        <v>35</v>
      </c>
      <c r="J66" s="2" t="s">
        <v>1</v>
      </c>
      <c r="K66" s="2" t="s">
        <v>34</v>
      </c>
      <c r="L66" s="2" t="s">
        <v>16</v>
      </c>
      <c r="M66" s="2" t="s">
        <v>17</v>
      </c>
    </row>
    <row r="67" spans="2:13" x14ac:dyDescent="0.25">
      <c r="B67" s="4" t="s">
        <v>44</v>
      </c>
      <c r="C67" s="1"/>
      <c r="D67" s="1"/>
      <c r="E67" s="2" t="s">
        <v>3</v>
      </c>
      <c r="F67" s="2" t="s">
        <v>4</v>
      </c>
      <c r="G67" s="16"/>
      <c r="H67" s="9" t="s">
        <v>27</v>
      </c>
      <c r="I67" s="6"/>
      <c r="J67" s="10">
        <f>J9</f>
        <v>1012500000</v>
      </c>
      <c r="K67" s="10">
        <f>K9</f>
        <v>337500000</v>
      </c>
      <c r="L67" s="11">
        <f>L9</f>
        <v>800000000</v>
      </c>
      <c r="M67" s="12">
        <f>E79</f>
        <v>550000000</v>
      </c>
    </row>
    <row r="68" spans="2:13" x14ac:dyDescent="0.25">
      <c r="B68" s="1" t="s">
        <v>18</v>
      </c>
      <c r="C68" s="3">
        <v>6000000000</v>
      </c>
      <c r="D68" s="3">
        <v>1000000000</v>
      </c>
      <c r="E68" s="3"/>
      <c r="F68" s="3"/>
      <c r="G68" s="3">
        <f>C68+D68</f>
        <v>7000000000</v>
      </c>
      <c r="H68" s="1" t="s">
        <v>28</v>
      </c>
      <c r="I68" s="2" t="s">
        <v>36</v>
      </c>
      <c r="J68" s="10">
        <f>75%*250000000</f>
        <v>187500000</v>
      </c>
      <c r="K68" s="10">
        <f>25%*250000000</f>
        <v>62500000</v>
      </c>
      <c r="L68" s="10"/>
      <c r="M68" s="10">
        <f>J68+K68</f>
        <v>250000000</v>
      </c>
    </row>
    <row r="69" spans="2:13" x14ac:dyDescent="0.25">
      <c r="B69" s="1" t="s">
        <v>21</v>
      </c>
      <c r="C69" s="3">
        <v>-3900000000</v>
      </c>
      <c r="D69" s="3">
        <v>-600000000</v>
      </c>
      <c r="E69" s="3"/>
      <c r="F69" s="3"/>
      <c r="G69" s="3">
        <f t="shared" ref="G69:G72" si="14">C69+D69</f>
        <v>-4500000000</v>
      </c>
      <c r="H69" s="1" t="s">
        <v>29</v>
      </c>
      <c r="I69" s="2"/>
      <c r="J69" s="10">
        <f>-75%*100000000</f>
        <v>-75000000</v>
      </c>
      <c r="K69" s="10">
        <f>-25%*100000000</f>
        <v>-25000000</v>
      </c>
      <c r="L69" s="10"/>
      <c r="M69" s="10">
        <v>-100000000</v>
      </c>
    </row>
    <row r="70" spans="2:13" x14ac:dyDescent="0.25">
      <c r="B70" s="1" t="str">
        <f>B59</f>
        <v>Utang Obligasi</v>
      </c>
      <c r="C70" s="3">
        <v>-1037500000</v>
      </c>
      <c r="D70" s="3">
        <v>-125000000</v>
      </c>
      <c r="E70" s="3"/>
      <c r="F70" s="3"/>
      <c r="G70" s="3">
        <f t="shared" si="14"/>
        <v>-1162500000</v>
      </c>
      <c r="H70" s="1" t="s">
        <v>30</v>
      </c>
      <c r="I70" s="2" t="s">
        <v>37</v>
      </c>
      <c r="J70" s="10">
        <f>SUM(J67:J69)</f>
        <v>1125000000</v>
      </c>
      <c r="K70" s="10">
        <f>SUM(K67:K69)</f>
        <v>375000000</v>
      </c>
      <c r="L70" s="10">
        <f>L67</f>
        <v>800000000</v>
      </c>
      <c r="M70" s="10">
        <f>SUM(M67:M69)</f>
        <v>700000000</v>
      </c>
    </row>
    <row r="71" spans="2:13" x14ac:dyDescent="0.25">
      <c r="B71" s="1" t="s">
        <v>23</v>
      </c>
      <c r="C71" s="3">
        <v>-250000000</v>
      </c>
      <c r="D71" s="3">
        <v>-25000000</v>
      </c>
      <c r="E71" s="3"/>
      <c r="F71" s="3"/>
      <c r="G71" s="3">
        <f t="shared" si="14"/>
        <v>-275000000</v>
      </c>
      <c r="H71" s="1" t="s">
        <v>31</v>
      </c>
      <c r="I71" s="2" t="s">
        <v>38</v>
      </c>
      <c r="J71" s="13">
        <f>-30000000</f>
        <v>-30000000</v>
      </c>
      <c r="K71" s="10"/>
      <c r="L71" s="10"/>
      <c r="M71" s="10"/>
    </row>
    <row r="72" spans="2:13" x14ac:dyDescent="0.25">
      <c r="B72" s="1" t="str">
        <f>B61</f>
        <v>Saldo Laba</v>
      </c>
      <c r="C72" s="3">
        <v>-62500000</v>
      </c>
      <c r="D72" s="3"/>
      <c r="E72" s="1"/>
      <c r="F72" s="3"/>
      <c r="G72" s="3">
        <f t="shared" si="14"/>
        <v>-62500000</v>
      </c>
      <c r="H72" s="1" t="s">
        <v>32</v>
      </c>
      <c r="I72" s="2" t="s">
        <v>39</v>
      </c>
      <c r="J72" s="10">
        <f>SUM(J70:J71)</f>
        <v>1095000000</v>
      </c>
      <c r="K72" s="10"/>
      <c r="L72" s="10"/>
      <c r="M72" s="10"/>
    </row>
    <row r="73" spans="2:13" x14ac:dyDescent="0.25">
      <c r="B73" s="1" t="s">
        <v>45</v>
      </c>
      <c r="C73" s="3">
        <v>187500000</v>
      </c>
      <c r="D73" s="3"/>
      <c r="E73" s="3">
        <f>C73</f>
        <v>187500000</v>
      </c>
      <c r="F73" s="3"/>
      <c r="G73" s="3"/>
      <c r="H73" s="1"/>
      <c r="I73" s="2"/>
      <c r="J73" s="10"/>
      <c r="K73" s="10"/>
      <c r="L73" s="10"/>
      <c r="M73" s="10"/>
    </row>
    <row r="74" spans="2:13" x14ac:dyDescent="0.25">
      <c r="B74" s="1" t="s">
        <v>20</v>
      </c>
      <c r="C74" s="3"/>
      <c r="D74" s="3"/>
      <c r="E74" s="3"/>
      <c r="F74" s="3"/>
      <c r="G74" s="3"/>
    </row>
    <row r="75" spans="2:13" x14ac:dyDescent="0.25">
      <c r="B75" s="4" t="s">
        <v>46</v>
      </c>
      <c r="C75" s="5">
        <f>SUM(C68:C74)</f>
        <v>937500000</v>
      </c>
      <c r="D75" s="5">
        <f>SUM(D68:D74)</f>
        <v>250000000</v>
      </c>
      <c r="E75" s="5">
        <f>SUM(E67:E74)</f>
        <v>187500000</v>
      </c>
      <c r="F75" s="5"/>
      <c r="G75" s="5">
        <f>SUM(G68:G74)</f>
        <v>1000000000</v>
      </c>
    </row>
    <row r="76" spans="2:13" ht="30" x14ac:dyDescent="0.25">
      <c r="B76" s="17" t="s">
        <v>47</v>
      </c>
      <c r="C76" s="3"/>
      <c r="D76" s="3"/>
      <c r="E76" s="3"/>
      <c r="F76" s="3">
        <v>62500000</v>
      </c>
      <c r="G76" s="3">
        <f>-F76</f>
        <v>-62500000</v>
      </c>
    </row>
    <row r="77" spans="2:13" x14ac:dyDescent="0.25">
      <c r="B77" s="19" t="s">
        <v>48</v>
      </c>
      <c r="C77" s="5">
        <f>SUM(C75:C76)</f>
        <v>937500000</v>
      </c>
      <c r="D77" s="5">
        <f t="shared" ref="D77" si="15">SUM(D75:D76)</f>
        <v>250000000</v>
      </c>
      <c r="E77" s="5">
        <f t="shared" ref="E77" si="16">SUM(E75:E76)</f>
        <v>187500000</v>
      </c>
      <c r="F77" s="5">
        <f t="shared" ref="F77" si="17">SUM(F75:F76)</f>
        <v>62500000</v>
      </c>
      <c r="G77" s="5">
        <f t="shared" ref="G77" si="18">SUM(G75:G76)</f>
        <v>937500000</v>
      </c>
      <c r="H77" s="24" t="s">
        <v>57</v>
      </c>
      <c r="I77" s="22"/>
      <c r="J77" s="22"/>
      <c r="K77" s="22"/>
      <c r="L77" s="22"/>
      <c r="M77" s="22"/>
    </row>
    <row r="78" spans="2:13" ht="30" x14ac:dyDescent="0.25">
      <c r="B78" s="20" t="s">
        <v>49</v>
      </c>
      <c r="C78" s="3"/>
      <c r="D78" s="3"/>
      <c r="E78" s="3"/>
      <c r="F78" s="3"/>
      <c r="G78" s="3"/>
      <c r="H78" s="1"/>
      <c r="I78" s="2" t="s">
        <v>35</v>
      </c>
      <c r="J78" s="2" t="s">
        <v>1</v>
      </c>
      <c r="K78" s="2" t="s">
        <v>34</v>
      </c>
      <c r="L78" s="2" t="s">
        <v>16</v>
      </c>
      <c r="M78" s="2" t="s">
        <v>17</v>
      </c>
    </row>
    <row r="79" spans="2:13" x14ac:dyDescent="0.25">
      <c r="B79" s="1" t="s">
        <v>50</v>
      </c>
      <c r="C79" s="3">
        <f>G61</f>
        <v>1950000000</v>
      </c>
      <c r="D79" s="3">
        <f>Sheet2!F2</f>
        <v>550000000</v>
      </c>
      <c r="E79" s="3">
        <f>D79</f>
        <v>550000000</v>
      </c>
      <c r="F79" s="3"/>
      <c r="G79" s="3">
        <f>C79</f>
        <v>1950000000</v>
      </c>
      <c r="H79" s="9" t="s">
        <v>27</v>
      </c>
      <c r="I79" s="6"/>
      <c r="J79" s="10">
        <f>J9</f>
        <v>1012500000</v>
      </c>
      <c r="K79" s="10">
        <f>K9</f>
        <v>337500000</v>
      </c>
      <c r="L79" s="10">
        <f>L9</f>
        <v>800000000</v>
      </c>
      <c r="M79" s="12">
        <f>M67</f>
        <v>550000000</v>
      </c>
    </row>
    <row r="80" spans="2:13" x14ac:dyDescent="0.25">
      <c r="B80" s="1" t="s">
        <v>46</v>
      </c>
      <c r="C80" s="5">
        <f>C77</f>
        <v>937500000</v>
      </c>
      <c r="D80" s="5">
        <f t="shared" ref="D80:G80" si="19">D77</f>
        <v>250000000</v>
      </c>
      <c r="E80" s="5">
        <v>250000000</v>
      </c>
      <c r="F80" s="5"/>
      <c r="G80" s="5">
        <f t="shared" ref="G80" si="20">G77</f>
        <v>937500000</v>
      </c>
      <c r="H80" s="1" t="s">
        <v>28</v>
      </c>
      <c r="I80" s="2" t="s">
        <v>36</v>
      </c>
      <c r="J80" s="10">
        <f>75%*270000000</f>
        <v>202500000</v>
      </c>
      <c r="K80">
        <f>25%*270000000</f>
        <v>67500000</v>
      </c>
      <c r="L80" s="10"/>
      <c r="M80" s="10">
        <f>SUM(J80:K80)</f>
        <v>270000000</v>
      </c>
    </row>
    <row r="81" spans="2:13" x14ac:dyDescent="0.25">
      <c r="B81" s="1" t="s">
        <v>51</v>
      </c>
      <c r="C81" s="3">
        <v>-400000000</v>
      </c>
      <c r="D81" s="3">
        <v>-100000000</v>
      </c>
      <c r="E81" s="3"/>
      <c r="F81" s="3">
        <v>100000000</v>
      </c>
      <c r="G81" s="3">
        <f>C81</f>
        <v>-400000000</v>
      </c>
      <c r="H81" s="1" t="s">
        <v>29</v>
      </c>
      <c r="I81" s="2"/>
      <c r="J81" s="10">
        <f>-75%*100000000</f>
        <v>-75000000</v>
      </c>
      <c r="K81" s="10">
        <f>-25%*100000000</f>
        <v>-25000000</v>
      </c>
      <c r="L81" s="10"/>
      <c r="M81" s="10">
        <v>-100000000</v>
      </c>
    </row>
    <row r="82" spans="2:13" x14ac:dyDescent="0.25">
      <c r="B82" s="4" t="s">
        <v>56</v>
      </c>
      <c r="C82" s="5">
        <f>SUM(C79:C81)</f>
        <v>2487500000</v>
      </c>
      <c r="D82" s="5">
        <f t="shared" ref="D82" si="21">SUM(D79:D81)</f>
        <v>700000000</v>
      </c>
      <c r="E82" s="5">
        <f t="shared" ref="E82" si="22">SUM(E79:E81)</f>
        <v>800000000</v>
      </c>
      <c r="F82" s="5">
        <f t="shared" ref="F82" si="23">SUM(F79:F81)</f>
        <v>100000000</v>
      </c>
      <c r="G82" s="5">
        <f>SUM(G79:G81)</f>
        <v>2487500000</v>
      </c>
      <c r="H82" s="4" t="s">
        <v>30</v>
      </c>
      <c r="I82" s="2" t="s">
        <v>37</v>
      </c>
      <c r="J82" s="25">
        <f>SUM(J79:J81)</f>
        <v>1140000000</v>
      </c>
      <c r="K82" s="25">
        <f>SUM(K79:K81)</f>
        <v>380000000</v>
      </c>
      <c r="L82" s="25">
        <f>SUM(L79:L81)</f>
        <v>800000000</v>
      </c>
      <c r="M82" s="25">
        <f>SUM(M79:M81)</f>
        <v>720000000</v>
      </c>
    </row>
    <row r="83" spans="2:13" x14ac:dyDescent="0.25">
      <c r="B83" s="4"/>
      <c r="C83" s="5"/>
      <c r="D83" s="5"/>
      <c r="E83" s="5"/>
      <c r="F83" s="5"/>
      <c r="G83" s="5"/>
    </row>
    <row r="84" spans="2:13" x14ac:dyDescent="0.25">
      <c r="B84" s="4" t="s">
        <v>52</v>
      </c>
      <c r="C84" s="3"/>
      <c r="D84" s="3"/>
      <c r="E84" s="3"/>
      <c r="F84" s="3"/>
      <c r="G84" s="3"/>
    </row>
    <row r="85" spans="2:13" x14ac:dyDescent="0.25">
      <c r="B85" s="1" t="s">
        <v>5</v>
      </c>
      <c r="C85" s="3">
        <v>1400000000</v>
      </c>
      <c r="D85" s="3">
        <v>700000000</v>
      </c>
      <c r="E85" s="3"/>
      <c r="F85" s="3"/>
      <c r="G85" s="3">
        <f>SUM(C85:D85)</f>
        <v>2100000000</v>
      </c>
    </row>
    <row r="86" spans="2:13" x14ac:dyDescent="0.25">
      <c r="B86" s="1" t="s">
        <v>6</v>
      </c>
      <c r="C86" s="21">
        <v>1000000000</v>
      </c>
      <c r="D86">
        <v>500000000</v>
      </c>
      <c r="E86" s="3"/>
      <c r="F86" s="3"/>
      <c r="G86" s="3">
        <f>SUM(C86:D86)</f>
        <v>1500000000</v>
      </c>
    </row>
    <row r="87" spans="2:13" x14ac:dyDescent="0.25">
      <c r="B87" s="1" t="s">
        <v>7</v>
      </c>
      <c r="C87" s="3">
        <v>550000000</v>
      </c>
      <c r="D87" s="3">
        <v>350000000</v>
      </c>
      <c r="E87" s="3"/>
      <c r="F87" s="3"/>
      <c r="G87" s="3">
        <f t="shared" ref="G86:G87" si="24">SUM(C87:D87)</f>
        <v>900000000</v>
      </c>
    </row>
    <row r="88" spans="2:13" x14ac:dyDescent="0.25">
      <c r="B88" s="1" t="s">
        <v>8</v>
      </c>
      <c r="C88" s="3">
        <v>1095000000</v>
      </c>
      <c r="D88" s="3">
        <f>E45</f>
        <v>0</v>
      </c>
      <c r="E88" s="3">
        <v>30000000</v>
      </c>
      <c r="F88" s="3">
        <v>1125000000</v>
      </c>
      <c r="G88" s="3">
        <f>C88+E88-F88</f>
        <v>0</v>
      </c>
    </row>
    <row r="89" spans="2:13" x14ac:dyDescent="0.25">
      <c r="B89" s="1" t="s">
        <v>9</v>
      </c>
      <c r="C89" s="3">
        <v>1500000000</v>
      </c>
      <c r="D89" s="3">
        <v>500000000</v>
      </c>
      <c r="E89" s="3"/>
      <c r="F89" s="3">
        <v>30000000</v>
      </c>
      <c r="G89" s="3">
        <f>SUM(C89:D89)-F89</f>
        <v>1970000000</v>
      </c>
    </row>
    <row r="90" spans="2:13" x14ac:dyDescent="0.25">
      <c r="B90" s="1" t="s">
        <v>10</v>
      </c>
      <c r="C90" s="3">
        <v>3000000000</v>
      </c>
      <c r="D90" s="3">
        <v>400000000</v>
      </c>
      <c r="E90" s="3"/>
      <c r="F90" s="3"/>
      <c r="G90" s="3">
        <f>SUM(C90:D90)</f>
        <v>3400000000</v>
      </c>
    </row>
    <row r="91" spans="2:13" x14ac:dyDescent="0.25">
      <c r="B91" s="1" t="s">
        <v>11</v>
      </c>
      <c r="C91" s="3">
        <v>805000000</v>
      </c>
      <c r="D91" s="3">
        <f>E48</f>
        <v>0</v>
      </c>
      <c r="E91" s="3"/>
      <c r="F91" s="3"/>
      <c r="G91" s="3" cm="1">
        <f t="array" ref="G91:H91">C91:D91</f>
        <v>805000000</v>
      </c>
      <c r="H91">
        <v>0</v>
      </c>
    </row>
    <row r="92" spans="2:13" x14ac:dyDescent="0.25">
      <c r="B92" s="1" t="s">
        <v>12</v>
      </c>
      <c r="C92" s="3">
        <f>-1000000000</f>
        <v>-1000000000</v>
      </c>
      <c r="D92" s="3">
        <v>-150000000</v>
      </c>
      <c r="E92" s="3"/>
      <c r="F92" s="3"/>
      <c r="G92" s="3">
        <f>SUM(C92:D92)</f>
        <v>-1150000000</v>
      </c>
    </row>
    <row r="93" spans="2:13" x14ac:dyDescent="0.25">
      <c r="B93" s="1" t="s">
        <v>13</v>
      </c>
      <c r="C93" s="3">
        <f>-112500000</f>
        <v>-112500000</v>
      </c>
      <c r="D93" s="3">
        <f t="shared" ref="D93" si="25">E50</f>
        <v>0</v>
      </c>
      <c r="E93" s="3"/>
      <c r="F93" s="3"/>
      <c r="G93" s="3">
        <f>SUM(C93:D93)</f>
        <v>-112500000</v>
      </c>
    </row>
    <row r="94" spans="2:13" x14ac:dyDescent="0.25">
      <c r="B94" s="19" t="s">
        <v>53</v>
      </c>
      <c r="C94" s="5">
        <f>SUM(C85:C93)</f>
        <v>8237500000</v>
      </c>
      <c r="D94" s="5">
        <f>SUM(D85:D93)</f>
        <v>2300000000</v>
      </c>
      <c r="E94" s="5">
        <f t="shared" ref="E94" si="26">SUM(E85:E93)</f>
        <v>30000000</v>
      </c>
      <c r="F94" s="5">
        <f t="shared" ref="F94" si="27">SUM(F85:F93)</f>
        <v>1155000000</v>
      </c>
      <c r="G94" s="5">
        <f>SUM(G85:G93)</f>
        <v>9412500000</v>
      </c>
    </row>
    <row r="95" spans="2:13" x14ac:dyDescent="0.25">
      <c r="B95" s="1" t="str">
        <f>B51</f>
        <v>Investasi Pada PT Anak</v>
      </c>
      <c r="C95" s="3">
        <f>D51</f>
        <v>0</v>
      </c>
      <c r="D95" s="3">
        <f>F51</f>
        <v>982500000</v>
      </c>
      <c r="E95" s="3"/>
      <c r="F95" s="3"/>
      <c r="G95" s="3">
        <f>SUM(C95:D95)</f>
        <v>982500000</v>
      </c>
    </row>
    <row r="96" spans="2:13" x14ac:dyDescent="0.25">
      <c r="B96" s="1" t="str">
        <f>B52</f>
        <v xml:space="preserve">Tanah </v>
      </c>
      <c r="C96" s="3">
        <f t="shared" ref="C96:C97" si="28">D52</f>
        <v>500000000</v>
      </c>
      <c r="D96" s="3">
        <f t="shared" ref="D96:D97" si="29">F52</f>
        <v>30000000</v>
      </c>
      <c r="E96" s="3"/>
      <c r="F96" s="3"/>
      <c r="G96" s="3">
        <f t="shared" ref="G96:G99" si="30">SUM(C96:D96)</f>
        <v>530000000</v>
      </c>
    </row>
    <row r="97" spans="2:7" x14ac:dyDescent="0.25">
      <c r="B97" s="1" t="str">
        <f t="shared" ref="B97:B98" si="31">B53</f>
        <v>Bangunan</v>
      </c>
      <c r="C97" s="3">
        <f t="shared" si="28"/>
        <v>400000000</v>
      </c>
      <c r="D97" s="3">
        <f t="shared" si="29"/>
        <v>0</v>
      </c>
      <c r="E97" s="3">
        <v>800000000</v>
      </c>
      <c r="F97" s="3"/>
      <c r="G97" s="3">
        <f>C97</f>
        <v>400000000</v>
      </c>
    </row>
    <row r="98" spans="2:7" x14ac:dyDescent="0.25">
      <c r="B98" s="1" t="str">
        <f t="shared" si="31"/>
        <v>Merek Dagang</v>
      </c>
      <c r="C98" s="3">
        <f>C82</f>
        <v>2487500000</v>
      </c>
      <c r="D98" s="3">
        <f>D82</f>
        <v>700000000</v>
      </c>
      <c r="E98" s="3">
        <f>E82</f>
        <v>800000000</v>
      </c>
      <c r="F98" s="3">
        <f>F82</f>
        <v>100000000</v>
      </c>
      <c r="G98" s="5">
        <f>G82</f>
        <v>2487500000</v>
      </c>
    </row>
    <row r="99" spans="2:7" x14ac:dyDescent="0.25">
      <c r="B99" s="1" t="s">
        <v>54</v>
      </c>
      <c r="C99" s="3"/>
      <c r="D99" s="3"/>
      <c r="E99" s="3"/>
      <c r="F99" s="3">
        <f>K45</f>
        <v>0</v>
      </c>
      <c r="G99" s="3">
        <f>F99</f>
        <v>0</v>
      </c>
    </row>
    <row r="100" spans="2:7" x14ac:dyDescent="0.25">
      <c r="B100" s="4" t="s">
        <v>55</v>
      </c>
      <c r="C100" s="5">
        <f>SUM(C95:C99)</f>
        <v>3387500000</v>
      </c>
      <c r="D100" s="5">
        <f t="shared" ref="D100" si="32">SUM(D95:D99)</f>
        <v>1712500000</v>
      </c>
      <c r="E100" s="5">
        <f t="shared" ref="E100" si="33">SUM(E95:E99)</f>
        <v>1600000000</v>
      </c>
      <c r="F100" s="5">
        <f t="shared" ref="F100" si="34">SUM(F95:F99)</f>
        <v>100000000</v>
      </c>
      <c r="G100" s="5">
        <f t="shared" ref="G100" si="35">SUM(G95:G99)</f>
        <v>4400000000</v>
      </c>
    </row>
    <row r="101" spans="2:7" x14ac:dyDescent="0.25">
      <c r="B101" s="1" t="str">
        <f>B58</f>
        <v>Utang Usaha</v>
      </c>
      <c r="C101" s="3">
        <v>1250000000</v>
      </c>
      <c r="D101" s="3">
        <v>300000000</v>
      </c>
      <c r="E101" s="3"/>
      <c r="F101" s="3"/>
      <c r="G101" s="3">
        <f>SUM(C101:D101)</f>
        <v>1550000000</v>
      </c>
    </row>
    <row r="102" spans="2:7" x14ac:dyDescent="0.25">
      <c r="B102" s="1" t="str">
        <f>B59</f>
        <v>Utang Obligasi</v>
      </c>
      <c r="C102" s="3">
        <v>1500000000</v>
      </c>
      <c r="D102" s="3">
        <v>500000000</v>
      </c>
      <c r="E102" s="3"/>
      <c r="F102" s="3"/>
      <c r="G102" s="3">
        <f t="shared" ref="G102" si="36">SUM(C102:D102)</f>
        <v>2000000000</v>
      </c>
    </row>
    <row r="103" spans="2:7" x14ac:dyDescent="0.25">
      <c r="B103" s="1" t="str">
        <f t="shared" ref="B103:B104" si="37">B60</f>
        <v>Saham Biasa</v>
      </c>
      <c r="C103" s="3">
        <v>3000000000</v>
      </c>
      <c r="D103" s="3">
        <v>800000000</v>
      </c>
      <c r="E103" s="3">
        <v>800000000</v>
      </c>
      <c r="F103" s="3"/>
      <c r="G103" s="3">
        <f>C103</f>
        <v>3000000000</v>
      </c>
    </row>
    <row r="104" spans="2:7" x14ac:dyDescent="0.25">
      <c r="B104" s="1" t="str">
        <f t="shared" si="37"/>
        <v>Saldo Laba</v>
      </c>
      <c r="C104" s="3">
        <v>2487500000</v>
      </c>
      <c r="D104" s="3">
        <v>700000000</v>
      </c>
      <c r="E104" s="3">
        <v>800000000</v>
      </c>
      <c r="F104" s="3">
        <v>100000000</v>
      </c>
      <c r="G104" s="5">
        <f>C104</f>
        <v>2487500000</v>
      </c>
    </row>
    <row r="105" spans="2:7" x14ac:dyDescent="0.25">
      <c r="B105" s="1" t="s">
        <v>54</v>
      </c>
      <c r="C105" s="3"/>
      <c r="D105" s="3"/>
      <c r="E105" s="3"/>
      <c r="F105" s="3">
        <v>375000000</v>
      </c>
      <c r="G105" s="3">
        <f>F105</f>
        <v>375000000</v>
      </c>
    </row>
    <row r="106" spans="2:7" x14ac:dyDescent="0.25">
      <c r="B106" s="4" t="s">
        <v>55</v>
      </c>
      <c r="C106" s="5">
        <f>SUM(C101:C105)</f>
        <v>8237500000</v>
      </c>
      <c r="D106" s="5">
        <f t="shared" ref="D106" si="38">SUM(D101:D105)</f>
        <v>2300000000</v>
      </c>
      <c r="E106" s="5">
        <f t="shared" ref="E106" si="39">SUM(E101:E105)</f>
        <v>1600000000</v>
      </c>
      <c r="F106" s="5">
        <f t="shared" ref="F106" si="40">SUM(F101:F105)</f>
        <v>475000000</v>
      </c>
      <c r="G106" s="5">
        <f t="shared" ref="G106" si="41">SUM(G101:G105)</f>
        <v>9412500000</v>
      </c>
    </row>
    <row r="107" spans="2:7" x14ac:dyDescent="0.25">
      <c r="C107" s="14"/>
      <c r="D107" s="14"/>
      <c r="E107" s="14"/>
      <c r="F107" s="14"/>
      <c r="G107" s="14"/>
    </row>
    <row r="108" spans="2:7" x14ac:dyDescent="0.25">
      <c r="C108" s="14"/>
      <c r="D108" s="14"/>
      <c r="E108" s="14"/>
      <c r="F108" s="14"/>
      <c r="G108" s="14"/>
    </row>
    <row r="109" spans="2:7" x14ac:dyDescent="0.25">
      <c r="C109" s="14"/>
      <c r="D109" s="14"/>
      <c r="E109" s="14"/>
      <c r="F109" s="14"/>
      <c r="G109" s="14"/>
    </row>
    <row r="110" spans="2:7" x14ac:dyDescent="0.25">
      <c r="C110" s="14"/>
      <c r="D110" s="14"/>
      <c r="E110" s="14"/>
      <c r="F110" s="14"/>
      <c r="G110" s="14"/>
    </row>
    <row r="111" spans="2:7" x14ac:dyDescent="0.25">
      <c r="C111" s="14"/>
      <c r="D111" s="14"/>
      <c r="E111" s="14"/>
      <c r="F111" s="14"/>
      <c r="G111" s="14"/>
    </row>
    <row r="112" spans="2:7" x14ac:dyDescent="0.25">
      <c r="C112" s="14"/>
      <c r="D112" s="14"/>
      <c r="E112" s="14"/>
      <c r="F112" s="14"/>
      <c r="G112" s="14"/>
    </row>
    <row r="113" spans="3:7" x14ac:dyDescent="0.25">
      <c r="C113" s="14"/>
      <c r="D113" s="14"/>
      <c r="E113" s="14"/>
      <c r="F113" s="14"/>
      <c r="G113" s="14"/>
    </row>
    <row r="114" spans="3:7" x14ac:dyDescent="0.25">
      <c r="C114" s="14"/>
      <c r="D114" s="14"/>
      <c r="E114" s="14"/>
      <c r="F114" s="14"/>
      <c r="G114" s="14"/>
    </row>
    <row r="115" spans="3:7" x14ac:dyDescent="0.25">
      <c r="C115" s="14"/>
      <c r="D115" s="14"/>
      <c r="E115" s="14"/>
      <c r="F115" s="14"/>
      <c r="G115" s="14"/>
    </row>
    <row r="116" spans="3:7" x14ac:dyDescent="0.25">
      <c r="C116" s="14"/>
      <c r="D116" s="14"/>
      <c r="E116" s="14"/>
      <c r="F116" s="14"/>
      <c r="G116" s="14"/>
    </row>
    <row r="117" spans="3:7" x14ac:dyDescent="0.25">
      <c r="C117" s="14"/>
      <c r="D117" s="14"/>
      <c r="E117" s="14"/>
      <c r="F117" s="14"/>
      <c r="G117" s="14"/>
    </row>
    <row r="118" spans="3:7" x14ac:dyDescent="0.25">
      <c r="C118" s="14"/>
      <c r="D118" s="14"/>
      <c r="E118" s="14"/>
      <c r="F118" s="14"/>
      <c r="G118" s="14"/>
    </row>
    <row r="119" spans="3:7" x14ac:dyDescent="0.25">
      <c r="C119" s="14"/>
      <c r="D119" s="14"/>
      <c r="E119" s="14"/>
      <c r="F119" s="14"/>
      <c r="G119" s="14"/>
    </row>
    <row r="120" spans="3:7" x14ac:dyDescent="0.25">
      <c r="C120" s="14"/>
      <c r="D120" s="14"/>
      <c r="E120" s="14"/>
      <c r="F120" s="14"/>
      <c r="G120" s="14"/>
    </row>
    <row r="121" spans="3:7" x14ac:dyDescent="0.25">
      <c r="C121" s="14"/>
      <c r="D121" s="14"/>
      <c r="E121" s="14"/>
      <c r="F121" s="14"/>
      <c r="G121" s="14"/>
    </row>
    <row r="122" spans="3:7" x14ac:dyDescent="0.25">
      <c r="C122" s="14"/>
      <c r="D122" s="14"/>
      <c r="E122" s="14"/>
      <c r="F122" s="14"/>
      <c r="G122" s="14"/>
    </row>
    <row r="123" spans="3:7" x14ac:dyDescent="0.25">
      <c r="C123" s="14"/>
      <c r="D123" s="14"/>
      <c r="E123" s="14"/>
      <c r="F123" s="14"/>
      <c r="G123" s="14"/>
    </row>
    <row r="124" spans="3:7" x14ac:dyDescent="0.25">
      <c r="C124" s="14"/>
      <c r="D124" s="14"/>
      <c r="E124" s="14"/>
      <c r="F124" s="14"/>
      <c r="G124" s="14"/>
    </row>
    <row r="125" spans="3:7" x14ac:dyDescent="0.25">
      <c r="C125" s="14"/>
      <c r="D125" s="14"/>
      <c r="E125" s="14"/>
      <c r="F125" s="14"/>
      <c r="G125" s="14"/>
    </row>
    <row r="126" spans="3:7" x14ac:dyDescent="0.25">
      <c r="C126" s="14"/>
      <c r="D126" s="14"/>
      <c r="E126" s="14"/>
      <c r="F126" s="14"/>
      <c r="G126" s="14"/>
    </row>
    <row r="127" spans="3:7" x14ac:dyDescent="0.25">
      <c r="C127" s="14"/>
      <c r="D127" s="14"/>
      <c r="E127" s="14"/>
      <c r="F127" s="14"/>
      <c r="G127" s="14"/>
    </row>
    <row r="128" spans="3:7" x14ac:dyDescent="0.25">
      <c r="C128" s="14"/>
      <c r="D128" s="14"/>
      <c r="E128" s="14"/>
      <c r="F128" s="14"/>
      <c r="G128" s="14"/>
    </row>
    <row r="129" spans="3:7" x14ac:dyDescent="0.25">
      <c r="C129" s="14"/>
      <c r="D129" s="14"/>
      <c r="E129" s="14"/>
      <c r="F129" s="14"/>
      <c r="G129" s="14"/>
    </row>
    <row r="130" spans="3:7" x14ac:dyDescent="0.25">
      <c r="C130" s="14"/>
      <c r="D130" s="14"/>
      <c r="E130" s="14"/>
      <c r="F130" s="14"/>
      <c r="G130" s="14"/>
    </row>
    <row r="131" spans="3:7" x14ac:dyDescent="0.25">
      <c r="C131" s="14"/>
      <c r="D131" s="14"/>
      <c r="E131" s="14"/>
      <c r="F131" s="14"/>
      <c r="G131" s="14"/>
    </row>
    <row r="132" spans="3:7" x14ac:dyDescent="0.25">
      <c r="C132" s="14"/>
      <c r="D132" s="14"/>
      <c r="E132" s="14"/>
      <c r="F132" s="14"/>
      <c r="G132" s="14"/>
    </row>
    <row r="133" spans="3:7" x14ac:dyDescent="0.25">
      <c r="C133" s="14"/>
      <c r="D133" s="14"/>
      <c r="E133" s="14"/>
      <c r="F133" s="14"/>
      <c r="G133" s="14"/>
    </row>
    <row r="134" spans="3:7" x14ac:dyDescent="0.25">
      <c r="C134" s="14"/>
      <c r="D134" s="14"/>
      <c r="E134" s="14"/>
      <c r="F134" s="14"/>
      <c r="G134" s="14"/>
    </row>
    <row r="135" spans="3:7" x14ac:dyDescent="0.25">
      <c r="C135" s="14"/>
      <c r="D135" s="14"/>
      <c r="E135" s="14"/>
      <c r="F135" s="14"/>
      <c r="G135" s="14"/>
    </row>
    <row r="136" spans="3:7" x14ac:dyDescent="0.25">
      <c r="C136" s="14"/>
      <c r="D136" s="14"/>
      <c r="E136" s="14"/>
      <c r="F136" s="14"/>
      <c r="G136" s="14"/>
    </row>
    <row r="137" spans="3:7" x14ac:dyDescent="0.25">
      <c r="C137" s="14"/>
      <c r="D137" s="14"/>
      <c r="E137" s="14"/>
      <c r="F137" s="14"/>
      <c r="G137" s="14"/>
    </row>
    <row r="138" spans="3:7" x14ac:dyDescent="0.25">
      <c r="C138" s="14"/>
      <c r="D138" s="14"/>
      <c r="E138" s="14"/>
      <c r="F138" s="14"/>
      <c r="G138" s="14"/>
    </row>
    <row r="139" spans="3:7" x14ac:dyDescent="0.25">
      <c r="C139" s="14"/>
      <c r="D139" s="14"/>
      <c r="E139" s="14"/>
      <c r="F139" s="14"/>
      <c r="G139" s="14"/>
    </row>
    <row r="140" spans="3:7" x14ac:dyDescent="0.25">
      <c r="C140" s="14"/>
      <c r="D140" s="14"/>
      <c r="E140" s="14"/>
      <c r="F140" s="14"/>
      <c r="G140" s="14"/>
    </row>
    <row r="141" spans="3:7" x14ac:dyDescent="0.25">
      <c r="C141" s="14"/>
      <c r="D141" s="14"/>
      <c r="E141" s="14"/>
      <c r="F141" s="14"/>
      <c r="G141" s="14"/>
    </row>
    <row r="142" spans="3:7" x14ac:dyDescent="0.25">
      <c r="C142" s="14"/>
      <c r="D142" s="14"/>
      <c r="E142" s="14"/>
      <c r="F142" s="14"/>
      <c r="G142" s="14"/>
    </row>
    <row r="143" spans="3:7" x14ac:dyDescent="0.25">
      <c r="C143" s="14"/>
      <c r="D143" s="14"/>
      <c r="E143" s="14"/>
      <c r="F143" s="14"/>
      <c r="G143" s="14"/>
    </row>
    <row r="144" spans="3:7" x14ac:dyDescent="0.25">
      <c r="C144" s="14"/>
      <c r="D144" s="14"/>
      <c r="E144" s="14"/>
      <c r="F144" s="14"/>
      <c r="G144" s="14"/>
    </row>
    <row r="145" spans="3:7" x14ac:dyDescent="0.25">
      <c r="C145" s="14"/>
      <c r="D145" s="14"/>
      <c r="E145" s="14"/>
      <c r="F145" s="14"/>
      <c r="G145" s="14"/>
    </row>
    <row r="146" spans="3:7" x14ac:dyDescent="0.25">
      <c r="C146" s="14"/>
      <c r="D146" s="14"/>
      <c r="E146" s="14"/>
      <c r="F146" s="14"/>
      <c r="G146" s="14"/>
    </row>
    <row r="147" spans="3:7" x14ac:dyDescent="0.25">
      <c r="C147" s="14"/>
      <c r="D147" s="14"/>
      <c r="E147" s="14"/>
      <c r="F147" s="14"/>
      <c r="G147" s="14"/>
    </row>
    <row r="148" spans="3:7" x14ac:dyDescent="0.25">
      <c r="C148" s="14"/>
      <c r="D148" s="14"/>
      <c r="E148" s="14"/>
      <c r="F148" s="14"/>
      <c r="G148" s="14"/>
    </row>
    <row r="149" spans="3:7" x14ac:dyDescent="0.25">
      <c r="C149" s="14"/>
      <c r="D149" s="14"/>
      <c r="E149" s="14"/>
      <c r="F149" s="14"/>
      <c r="G149" s="14"/>
    </row>
    <row r="150" spans="3:7" x14ac:dyDescent="0.25">
      <c r="C150" s="14"/>
      <c r="D150" s="14"/>
      <c r="E150" s="14"/>
      <c r="F150" s="14"/>
      <c r="G150" s="14"/>
    </row>
    <row r="151" spans="3:7" x14ac:dyDescent="0.25">
      <c r="C151" s="14"/>
      <c r="D151" s="14"/>
      <c r="E151" s="14"/>
      <c r="F151" s="14"/>
      <c r="G151" s="14"/>
    </row>
    <row r="152" spans="3:7" x14ac:dyDescent="0.25">
      <c r="C152" s="14"/>
      <c r="D152" s="14"/>
      <c r="E152" s="14"/>
      <c r="F152" s="14"/>
      <c r="G152" s="14"/>
    </row>
    <row r="153" spans="3:7" x14ac:dyDescent="0.25">
      <c r="C153" s="14"/>
      <c r="D153" s="14"/>
      <c r="E153" s="14"/>
      <c r="F153" s="14"/>
      <c r="G153" s="14"/>
    </row>
    <row r="154" spans="3:7" x14ac:dyDescent="0.25">
      <c r="C154" s="14"/>
      <c r="D154" s="14"/>
      <c r="E154" s="14"/>
      <c r="F154" s="14"/>
      <c r="G154" s="14"/>
    </row>
    <row r="155" spans="3:7" x14ac:dyDescent="0.25">
      <c r="C155" s="14"/>
      <c r="D155" s="14"/>
      <c r="E155" s="14"/>
      <c r="F155" s="14"/>
      <c r="G155" s="14"/>
    </row>
    <row r="156" spans="3:7" x14ac:dyDescent="0.25">
      <c r="C156" s="14"/>
      <c r="D156" s="14"/>
      <c r="E156" s="14"/>
      <c r="F156" s="14"/>
      <c r="G156" s="14"/>
    </row>
    <row r="157" spans="3:7" x14ac:dyDescent="0.25">
      <c r="C157" s="14"/>
      <c r="D157" s="14"/>
      <c r="E157" s="14"/>
      <c r="F157" s="14"/>
      <c r="G157" s="14"/>
    </row>
    <row r="158" spans="3:7" x14ac:dyDescent="0.25">
      <c r="C158" s="14"/>
      <c r="D158" s="14"/>
      <c r="E158" s="14"/>
      <c r="F158" s="14"/>
      <c r="G158" s="14"/>
    </row>
    <row r="159" spans="3:7" x14ac:dyDescent="0.25">
      <c r="C159" s="14"/>
      <c r="D159" s="14"/>
      <c r="E159" s="14"/>
      <c r="F159" s="14"/>
      <c r="G159" s="14"/>
    </row>
    <row r="160" spans="3:7" x14ac:dyDescent="0.25">
      <c r="C160" s="14"/>
      <c r="D160" s="14"/>
      <c r="E160" s="14"/>
      <c r="F160" s="14"/>
      <c r="G160" s="14"/>
    </row>
    <row r="161" spans="3:7" x14ac:dyDescent="0.25">
      <c r="C161" s="14"/>
      <c r="D161" s="14"/>
      <c r="E161" s="14"/>
      <c r="F161" s="14"/>
      <c r="G161" s="14"/>
    </row>
    <row r="162" spans="3:7" x14ac:dyDescent="0.25">
      <c r="C162" s="14"/>
      <c r="D162" s="14"/>
      <c r="E162" s="14"/>
      <c r="F162" s="14"/>
      <c r="G162" s="14"/>
    </row>
    <row r="163" spans="3:7" x14ac:dyDescent="0.25">
      <c r="C163" s="14"/>
      <c r="D163" s="14"/>
      <c r="E163" s="14"/>
      <c r="F163" s="14"/>
      <c r="G163" s="14"/>
    </row>
    <row r="164" spans="3:7" x14ac:dyDescent="0.25">
      <c r="C164" s="14"/>
      <c r="D164" s="14"/>
      <c r="E164" s="14"/>
      <c r="F164" s="14"/>
      <c r="G164" s="14"/>
    </row>
    <row r="165" spans="3:7" x14ac:dyDescent="0.25">
      <c r="C165" s="14"/>
      <c r="D165" s="14"/>
      <c r="E165" s="14"/>
      <c r="F165" s="14"/>
      <c r="G165" s="14"/>
    </row>
    <row r="166" spans="3:7" x14ac:dyDescent="0.25">
      <c r="C166" s="14"/>
      <c r="D166" s="14"/>
      <c r="E166" s="14"/>
      <c r="F166" s="14"/>
      <c r="G166" s="14"/>
    </row>
    <row r="167" spans="3:7" x14ac:dyDescent="0.25">
      <c r="C167" s="14"/>
      <c r="D167" s="14"/>
      <c r="E167" s="14"/>
      <c r="F167" s="14"/>
      <c r="G167" s="14"/>
    </row>
    <row r="168" spans="3:7" x14ac:dyDescent="0.25">
      <c r="C168" s="14"/>
      <c r="D168" s="14"/>
      <c r="E168" s="14"/>
      <c r="F168" s="14"/>
      <c r="G168" s="14"/>
    </row>
    <row r="169" spans="3:7" x14ac:dyDescent="0.25">
      <c r="C169" s="14"/>
      <c r="D169" s="14"/>
      <c r="E169" s="14"/>
      <c r="F169" s="14"/>
      <c r="G169" s="14"/>
    </row>
    <row r="170" spans="3:7" x14ac:dyDescent="0.25">
      <c r="C170" s="14"/>
      <c r="D170" s="14"/>
      <c r="E170" s="14"/>
      <c r="F170" s="14"/>
      <c r="G170" s="14"/>
    </row>
    <row r="171" spans="3:7" x14ac:dyDescent="0.25">
      <c r="C171" s="14"/>
      <c r="D171" s="14"/>
      <c r="E171" s="14"/>
      <c r="F171" s="14"/>
      <c r="G171" s="14"/>
    </row>
    <row r="172" spans="3:7" x14ac:dyDescent="0.25">
      <c r="C172" s="14"/>
      <c r="D172" s="14"/>
      <c r="E172" s="14"/>
      <c r="F172" s="14"/>
      <c r="G172" s="14"/>
    </row>
    <row r="173" spans="3:7" x14ac:dyDescent="0.25">
      <c r="C173" s="14"/>
      <c r="D173" s="14"/>
      <c r="E173" s="14"/>
      <c r="F173" s="14"/>
      <c r="G173" s="14"/>
    </row>
    <row r="174" spans="3:7" x14ac:dyDescent="0.25">
      <c r="C174" s="14"/>
      <c r="D174" s="14"/>
      <c r="E174" s="14"/>
      <c r="F174" s="14"/>
      <c r="G174" s="14"/>
    </row>
    <row r="175" spans="3:7" x14ac:dyDescent="0.25">
      <c r="C175" s="14"/>
      <c r="D175" s="14"/>
      <c r="E175" s="14"/>
      <c r="F175" s="14"/>
      <c r="G175" s="14"/>
    </row>
    <row r="176" spans="3:7" x14ac:dyDescent="0.25">
      <c r="C176" s="14"/>
      <c r="D176" s="14"/>
      <c r="E176" s="14"/>
      <c r="F176" s="14"/>
      <c r="G176" s="14"/>
    </row>
    <row r="177" spans="3:7" x14ac:dyDescent="0.25">
      <c r="C177" s="14"/>
      <c r="D177" s="14"/>
      <c r="E177" s="14"/>
      <c r="F177" s="14"/>
      <c r="G177" s="14"/>
    </row>
    <row r="178" spans="3:7" x14ac:dyDescent="0.25">
      <c r="C178" s="14"/>
      <c r="D178" s="14"/>
      <c r="E178" s="14"/>
      <c r="F178" s="14"/>
      <c r="G178" s="14"/>
    </row>
    <row r="179" spans="3:7" x14ac:dyDescent="0.25">
      <c r="C179" s="14"/>
      <c r="D179" s="14"/>
      <c r="E179" s="14"/>
      <c r="F179" s="14"/>
      <c r="G179" s="14"/>
    </row>
    <row r="180" spans="3:7" x14ac:dyDescent="0.25">
      <c r="C180" s="14"/>
      <c r="D180" s="14"/>
      <c r="E180" s="14"/>
      <c r="F180" s="14"/>
      <c r="G180" s="14"/>
    </row>
    <row r="181" spans="3:7" x14ac:dyDescent="0.25">
      <c r="C181" s="14"/>
      <c r="D181" s="14"/>
      <c r="E181" s="14"/>
      <c r="F181" s="14"/>
      <c r="G181" s="14"/>
    </row>
    <row r="182" spans="3:7" x14ac:dyDescent="0.25">
      <c r="C182" s="14"/>
      <c r="D182" s="14"/>
      <c r="E182" s="14"/>
      <c r="F182" s="14"/>
      <c r="G182" s="14"/>
    </row>
    <row r="183" spans="3:7" x14ac:dyDescent="0.25">
      <c r="C183" s="14"/>
      <c r="D183" s="14"/>
      <c r="E183" s="14"/>
      <c r="F183" s="14"/>
      <c r="G183" s="14"/>
    </row>
    <row r="184" spans="3:7" x14ac:dyDescent="0.25">
      <c r="C184" s="14"/>
      <c r="D184" s="14"/>
      <c r="E184" s="14"/>
      <c r="F184" s="14"/>
      <c r="G184" s="14"/>
    </row>
    <row r="185" spans="3:7" x14ac:dyDescent="0.25">
      <c r="C185" s="14"/>
      <c r="D185" s="14"/>
      <c r="E185" s="14"/>
      <c r="F185" s="14"/>
      <c r="G185" s="14"/>
    </row>
    <row r="186" spans="3:7" x14ac:dyDescent="0.25">
      <c r="C186" s="14"/>
      <c r="D186" s="14"/>
      <c r="E186" s="14"/>
      <c r="F186" s="14"/>
      <c r="G186" s="14"/>
    </row>
    <row r="187" spans="3:7" x14ac:dyDescent="0.25">
      <c r="C187" s="14"/>
      <c r="D187" s="14"/>
      <c r="E187" s="14"/>
      <c r="F187" s="14"/>
      <c r="G187" s="14"/>
    </row>
  </sheetData>
  <mergeCells count="9">
    <mergeCell ref="E66:F66"/>
    <mergeCell ref="G66:G67"/>
    <mergeCell ref="B65:M65"/>
    <mergeCell ref="H77:M77"/>
    <mergeCell ref="C4:D4"/>
    <mergeCell ref="E4:F4"/>
    <mergeCell ref="B4:B5"/>
    <mergeCell ref="E30:F30"/>
    <mergeCell ref="G30:G31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3240-AD09-4862-A040-F0107EDEB08E}">
  <dimension ref="A1:F8"/>
  <sheetViews>
    <sheetView workbookViewId="0">
      <selection activeCell="C2" sqref="C2"/>
    </sheetView>
  </sheetViews>
  <sheetFormatPr defaultRowHeight="15" x14ac:dyDescent="0.25"/>
  <cols>
    <col min="1" max="1" width="25.28515625" customWidth="1"/>
    <col min="3" max="3" width="18" customWidth="1"/>
    <col min="4" max="4" width="24.85546875" customWidth="1"/>
    <col min="5" max="5" width="16.28515625" customWidth="1"/>
    <col min="6" max="6" width="19.5703125" customWidth="1"/>
  </cols>
  <sheetData>
    <row r="1" spans="1:6" x14ac:dyDescent="0.25">
      <c r="A1" s="1"/>
      <c r="B1" s="2" t="s">
        <v>35</v>
      </c>
      <c r="C1" s="2" t="s">
        <v>1</v>
      </c>
      <c r="D1" s="2" t="s">
        <v>34</v>
      </c>
      <c r="E1" s="2" t="s">
        <v>16</v>
      </c>
      <c r="F1" s="2" t="s">
        <v>17</v>
      </c>
    </row>
    <row r="2" spans="1:6" x14ac:dyDescent="0.25">
      <c r="A2" s="9" t="s">
        <v>27</v>
      </c>
      <c r="B2" s="6"/>
      <c r="C2" s="10">
        <f>Sheet1!J9</f>
        <v>1012500000</v>
      </c>
      <c r="D2" s="10">
        <f>Sheet1!K9</f>
        <v>337500000</v>
      </c>
      <c r="E2" s="11">
        <f>Sheet1!F17</f>
        <v>800000000</v>
      </c>
      <c r="F2" s="12">
        <f>Sheet1!D46</f>
        <v>550000000</v>
      </c>
    </row>
    <row r="3" spans="1:6" x14ac:dyDescent="0.25">
      <c r="A3" s="1" t="s">
        <v>28</v>
      </c>
      <c r="B3" s="2" t="s">
        <v>36</v>
      </c>
      <c r="C3" s="10">
        <f>75%*250000000</f>
        <v>187500000</v>
      </c>
      <c r="D3" s="10">
        <f>25%*250000000</f>
        <v>62500000</v>
      </c>
      <c r="E3" s="10"/>
      <c r="F3" s="10">
        <f>C3+D3</f>
        <v>250000000</v>
      </c>
    </row>
    <row r="4" spans="1:6" x14ac:dyDescent="0.25">
      <c r="A4" s="1" t="s">
        <v>29</v>
      </c>
      <c r="B4" s="2"/>
      <c r="C4" s="10">
        <f>-75%*100000000</f>
        <v>-75000000</v>
      </c>
      <c r="D4" s="10">
        <f>-25%*100000000</f>
        <v>-25000000</v>
      </c>
      <c r="E4" s="10"/>
      <c r="F4" s="10">
        <v>-100000000</v>
      </c>
    </row>
    <row r="5" spans="1:6" x14ac:dyDescent="0.25">
      <c r="A5" s="1" t="s">
        <v>30</v>
      </c>
      <c r="B5" s="2" t="s">
        <v>37</v>
      </c>
      <c r="C5" s="10">
        <f>SUM(C2:C4)</f>
        <v>1125000000</v>
      </c>
      <c r="D5" s="10">
        <f>SUM(D2:D4)</f>
        <v>375000000</v>
      </c>
      <c r="E5" s="10">
        <f>E2</f>
        <v>800000000</v>
      </c>
      <c r="F5" s="10">
        <f>SUM(F2:F4)</f>
        <v>700000000</v>
      </c>
    </row>
    <row r="6" spans="1:6" x14ac:dyDescent="0.25">
      <c r="A6" s="1" t="s">
        <v>31</v>
      </c>
      <c r="B6" s="2" t="s">
        <v>38</v>
      </c>
      <c r="C6" s="13">
        <f>-30000000</f>
        <v>-30000000</v>
      </c>
      <c r="D6" s="10"/>
      <c r="E6" s="10"/>
      <c r="F6" s="10"/>
    </row>
    <row r="7" spans="1:6" x14ac:dyDescent="0.25">
      <c r="A7" s="1" t="s">
        <v>32</v>
      </c>
      <c r="B7" s="2" t="s">
        <v>39</v>
      </c>
      <c r="C7" s="10">
        <f>SUM(C5:C6)</f>
        <v>1095000000</v>
      </c>
      <c r="D7" s="10"/>
      <c r="E7" s="10"/>
      <c r="F7" s="10"/>
    </row>
    <row r="8" spans="1:6" x14ac:dyDescent="0.25">
      <c r="A8" s="1"/>
      <c r="B8" s="2"/>
      <c r="C8" s="10"/>
      <c r="D8" s="10"/>
      <c r="E8" s="10"/>
      <c r="F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2020-12-11T01:58:04Z</dcterms:created>
  <dcterms:modified xsi:type="dcterms:W3CDTF">2020-12-11T09:14:38Z</dcterms:modified>
</cp:coreProperties>
</file>