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679" firstSheet="4" activeTab="8"/>
  </bookViews>
  <sheets>
    <sheet name="Master Akun" sheetId="1" r:id="rId1"/>
    <sheet name="Jurnal Umum" sheetId="7" r:id="rId2"/>
    <sheet name="Buku Pembantu Piutang" sheetId="5" r:id="rId3"/>
    <sheet name="Buku Pembantu Hutang" sheetId="6" r:id="rId4"/>
    <sheet name="Buku Pembantu Persediaan" sheetId="3" r:id="rId5"/>
    <sheet name="Buku Besar " sheetId="4" r:id="rId6"/>
    <sheet name="Neraca Saldo" sheetId="8" r:id="rId7"/>
    <sheet name="Laporan Laba Rugi" sheetId="9" r:id="rId8"/>
    <sheet name="Laporan Perubahan Laba di Tahan" sheetId="10" r:id="rId9"/>
    <sheet name="Neraca" sheetId="11" r:id="rId10"/>
  </sheets>
  <externalReferences>
    <externalReference r:id="rId11"/>
  </externalReferences>
  <calcPr calcId="144525"/>
</workbook>
</file>

<file path=xl/calcChain.xml><?xml version="1.0" encoding="utf-8"?>
<calcChain xmlns="http://schemas.openxmlformats.org/spreadsheetml/2006/main">
  <c r="G10" i="6" l="1"/>
  <c r="I67" i="8"/>
  <c r="G67" i="8"/>
  <c r="H63" i="8"/>
  <c r="I62" i="8"/>
  <c r="H61" i="8"/>
  <c r="I57" i="8"/>
  <c r="H56" i="8"/>
  <c r="H54" i="8"/>
  <c r="H53" i="8"/>
  <c r="I52" i="8"/>
  <c r="H48" i="8"/>
  <c r="I46" i="8"/>
  <c r="H43" i="8"/>
  <c r="H42" i="8"/>
  <c r="H41" i="8"/>
  <c r="I40" i="8"/>
  <c r="I37" i="8"/>
  <c r="I36" i="8"/>
  <c r="I35" i="8"/>
  <c r="H32" i="8"/>
  <c r="I31" i="8"/>
  <c r="H30" i="8"/>
  <c r="I28" i="8"/>
  <c r="I27" i="8"/>
  <c r="I25" i="8"/>
  <c r="H24" i="8"/>
  <c r="I23" i="8"/>
  <c r="H16" i="8"/>
  <c r="H15" i="8"/>
  <c r="H12" i="8"/>
  <c r="I11" i="8"/>
  <c r="I10" i="8"/>
  <c r="H9" i="8"/>
  <c r="D9" i="8"/>
  <c r="H7" i="8"/>
  <c r="H8" i="8"/>
  <c r="H14" i="8"/>
  <c r="H17" i="8"/>
  <c r="H18" i="8"/>
  <c r="H19" i="8"/>
  <c r="H20" i="8"/>
  <c r="H21" i="8"/>
  <c r="H22" i="8"/>
  <c r="H26" i="8"/>
  <c r="H47" i="8"/>
  <c r="H55" i="8"/>
  <c r="H68" i="8"/>
  <c r="H69" i="8"/>
  <c r="F63" i="8"/>
  <c r="F32" i="8"/>
  <c r="F61" i="8"/>
  <c r="F9" i="8"/>
  <c r="G57" i="8"/>
  <c r="F56" i="8"/>
  <c r="F54" i="8"/>
  <c r="F53" i="8"/>
  <c r="G52" i="8"/>
  <c r="F48" i="8"/>
  <c r="F47" i="8"/>
  <c r="G46" i="8"/>
  <c r="F41" i="8"/>
  <c r="F43" i="8"/>
  <c r="G42" i="8"/>
  <c r="G40" i="8"/>
  <c r="F635" i="4"/>
  <c r="F625" i="4"/>
  <c r="G573" i="4"/>
  <c r="G563" i="4"/>
  <c r="F503" i="4"/>
  <c r="F493" i="4"/>
  <c r="F483" i="4"/>
  <c r="F473" i="4"/>
  <c r="F413" i="4"/>
  <c r="F373" i="4"/>
  <c r="F363" i="4"/>
  <c r="F353" i="4"/>
  <c r="G343" i="4"/>
  <c r="G313" i="4"/>
  <c r="G303" i="4"/>
  <c r="G293" i="4"/>
  <c r="G253" i="4"/>
  <c r="G223" i="4"/>
  <c r="G213" i="4"/>
  <c r="F203" i="4"/>
  <c r="G193" i="4"/>
  <c r="F183" i="4"/>
  <c r="G173" i="4"/>
  <c r="F163" i="4"/>
  <c r="F153" i="4"/>
  <c r="F142" i="4"/>
  <c r="F132" i="4"/>
  <c r="F122" i="4"/>
  <c r="F112" i="4"/>
  <c r="F102" i="4"/>
  <c r="F92" i="4"/>
  <c r="F82" i="4"/>
  <c r="F62" i="4"/>
  <c r="G52" i="4"/>
  <c r="F42" i="4"/>
  <c r="F32" i="4"/>
  <c r="G31" i="8"/>
  <c r="F30" i="8"/>
  <c r="F28" i="8"/>
  <c r="F24" i="8"/>
  <c r="G25" i="8" s="1"/>
  <c r="F16" i="8"/>
  <c r="F15" i="8"/>
  <c r="F12" i="8"/>
  <c r="G10" i="8"/>
  <c r="G7" i="8"/>
  <c r="F7" i="8"/>
  <c r="E11" i="8"/>
  <c r="E23" i="8"/>
  <c r="E25" i="8"/>
  <c r="E27" i="8"/>
  <c r="E28" i="8"/>
  <c r="E31" i="8"/>
  <c r="E35" i="8"/>
  <c r="E36" i="8"/>
  <c r="E37" i="8"/>
  <c r="E40" i="8"/>
  <c r="E62" i="8"/>
  <c r="E63" i="8"/>
  <c r="D8" i="8"/>
  <c r="D10" i="8"/>
  <c r="D12" i="8"/>
  <c r="D14" i="8"/>
  <c r="D15" i="8"/>
  <c r="D16" i="8"/>
  <c r="D17" i="8"/>
  <c r="D18" i="8"/>
  <c r="D19" i="8"/>
  <c r="D20" i="8"/>
  <c r="D21" i="8"/>
  <c r="D22" i="8"/>
  <c r="D24" i="8"/>
  <c r="D26" i="8"/>
  <c r="D41" i="8"/>
  <c r="D42" i="8"/>
  <c r="D43" i="8"/>
  <c r="D47" i="8"/>
  <c r="D53" i="8"/>
  <c r="D54" i="8"/>
  <c r="D55" i="8"/>
  <c r="D56" i="8"/>
  <c r="D68" i="8"/>
  <c r="D69" i="8"/>
  <c r="D7" i="8"/>
  <c r="B68" i="8"/>
  <c r="B61" i="8"/>
  <c r="B62" i="8"/>
  <c r="B63" i="8"/>
  <c r="B64" i="8"/>
  <c r="B65" i="8"/>
  <c r="B66" i="8"/>
  <c r="B67" i="8"/>
  <c r="B69" i="8"/>
  <c r="B70" i="8"/>
  <c r="B71" i="8"/>
  <c r="B60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7" i="8"/>
  <c r="D72" i="8" l="1"/>
  <c r="E72" i="8"/>
  <c r="F22" i="4" l="1"/>
  <c r="F12" i="4"/>
  <c r="K28" i="3"/>
  <c r="K19" i="3"/>
  <c r="K10" i="3"/>
  <c r="D83" i="7"/>
  <c r="G37" i="5" l="1"/>
  <c r="G28" i="5"/>
  <c r="G19" i="5"/>
  <c r="G119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79" i="7"/>
  <c r="D80" i="7"/>
  <c r="D81" i="7"/>
  <c r="D82" i="7"/>
  <c r="D84" i="7"/>
  <c r="D85" i="7"/>
  <c r="D86" i="7"/>
  <c r="D87" i="7"/>
  <c r="D88" i="7"/>
  <c r="D89" i="7"/>
  <c r="D90" i="7"/>
  <c r="D91" i="7"/>
  <c r="D74" i="7"/>
  <c r="D75" i="7"/>
  <c r="D76" i="7"/>
  <c r="D77" i="7"/>
  <c r="D78" i="7"/>
  <c r="D73" i="7"/>
  <c r="D72" i="7"/>
  <c r="G10" i="5"/>
  <c r="G55" i="7" l="1"/>
  <c r="G40" i="7"/>
  <c r="C33" i="5"/>
  <c r="C24" i="5" l="1"/>
  <c r="D14" i="7" l="1"/>
  <c r="D13" i="7"/>
  <c r="G10" i="7"/>
  <c r="C24" i="3" l="1"/>
  <c r="C15" i="3"/>
  <c r="C6" i="3"/>
  <c r="L30" i="1"/>
  <c r="L29" i="1"/>
  <c r="L28" i="1"/>
  <c r="L27" i="1"/>
  <c r="C6" i="6"/>
  <c r="C15" i="5"/>
  <c r="C6" i="5"/>
  <c r="D7" i="7" l="1"/>
  <c r="D8" i="7"/>
  <c r="C651" i="4"/>
  <c r="C641" i="4"/>
  <c r="C631" i="4"/>
  <c r="C621" i="4"/>
  <c r="C611" i="4"/>
  <c r="C601" i="4"/>
  <c r="C589" i="4"/>
  <c r="C579" i="4"/>
  <c r="C569" i="4"/>
  <c r="C559" i="4"/>
  <c r="C549" i="4"/>
  <c r="C539" i="4"/>
  <c r="C529" i="4"/>
  <c r="C519" i="4"/>
  <c r="C509" i="4"/>
  <c r="C499" i="4"/>
  <c r="C489" i="4"/>
  <c r="C479" i="4" l="1"/>
  <c r="C469" i="4"/>
  <c r="C459" i="4"/>
  <c r="C449" i="4"/>
  <c r="C439" i="4"/>
  <c r="C429" i="4"/>
  <c r="C419" i="4"/>
  <c r="C409" i="4"/>
  <c r="C399" i="4"/>
  <c r="C389" i="4"/>
  <c r="C379" i="4"/>
  <c r="C369" i="4" l="1"/>
  <c r="C359" i="4"/>
  <c r="C349" i="4"/>
  <c r="C339" i="4"/>
  <c r="C329" i="4"/>
  <c r="C319" i="4"/>
  <c r="C309" i="4"/>
  <c r="C299" i="4"/>
  <c r="C289" i="4"/>
  <c r="C279" i="4"/>
  <c r="C269" i="4"/>
  <c r="C259" i="4"/>
  <c r="C249" i="4"/>
  <c r="C239" i="4"/>
  <c r="C229" i="4"/>
  <c r="C219" i="4"/>
  <c r="C209" i="4"/>
  <c r="C199" i="4"/>
  <c r="C189" i="4"/>
  <c r="C179" i="4"/>
  <c r="C169" i="4"/>
  <c r="C159" i="4"/>
  <c r="C149" i="4"/>
  <c r="C138" i="4"/>
  <c r="C8" i="4" l="1"/>
  <c r="C18" i="4"/>
  <c r="C28" i="4"/>
  <c r="C38" i="4"/>
  <c r="C48" i="4"/>
  <c r="C58" i="4"/>
  <c r="C68" i="4"/>
  <c r="C78" i="4"/>
  <c r="C88" i="4"/>
  <c r="C98" i="4"/>
  <c r="C108" i="4"/>
  <c r="C118" i="4"/>
  <c r="C128" i="4"/>
  <c r="D19" i="7" l="1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16" i="7"/>
  <c r="D17" i="7"/>
  <c r="D18" i="7"/>
  <c r="D9" i="7"/>
  <c r="D10" i="7"/>
  <c r="D11" i="7"/>
  <c r="D12" i="7"/>
  <c r="D15" i="7"/>
  <c r="D39" i="9" l="1"/>
  <c r="D38" i="9"/>
  <c r="D34" i="9"/>
  <c r="D33" i="9"/>
  <c r="D13" i="9"/>
  <c r="D8" i="9"/>
  <c r="D7" i="9"/>
  <c r="D6" i="9"/>
  <c r="J30" i="1"/>
  <c r="J15" i="1"/>
  <c r="J8" i="1"/>
  <c r="E70" i="1"/>
  <c r="D70" i="1"/>
  <c r="F35" i="9" l="1"/>
  <c r="G9" i="9"/>
  <c r="G10" i="9" s="1"/>
  <c r="G14" i="9" s="1"/>
  <c r="G29" i="9" l="1"/>
  <c r="G30" i="9" s="1"/>
  <c r="F40" i="9"/>
  <c r="G41" i="9" s="1"/>
  <c r="G42" i="9" l="1"/>
</calcChain>
</file>

<file path=xl/sharedStrings.xml><?xml version="1.0" encoding="utf-8"?>
<sst xmlns="http://schemas.openxmlformats.org/spreadsheetml/2006/main" count="1583" uniqueCount="296">
  <si>
    <t>PT KHARISMA DIGITAL</t>
  </si>
  <si>
    <t>Nama Akun</t>
  </si>
  <si>
    <t>NO AKUN</t>
  </si>
  <si>
    <t>PERKIRAAN</t>
  </si>
  <si>
    <t>REF</t>
  </si>
  <si>
    <t>DEBIT</t>
  </si>
  <si>
    <t>KREDIT</t>
  </si>
  <si>
    <t>1-1100</t>
  </si>
  <si>
    <t>1-1110</t>
  </si>
  <si>
    <t>1-1120</t>
  </si>
  <si>
    <t>1-1130</t>
  </si>
  <si>
    <t>1-1140</t>
  </si>
  <si>
    <t>1-1150</t>
  </si>
  <si>
    <t>1-1160</t>
  </si>
  <si>
    <t>1-1170</t>
  </si>
  <si>
    <t>1-1180</t>
  </si>
  <si>
    <t>1-1190</t>
  </si>
  <si>
    <t>1-1200</t>
  </si>
  <si>
    <t>1-1210</t>
  </si>
  <si>
    <t>1-1220</t>
  </si>
  <si>
    <t>1-1230</t>
  </si>
  <si>
    <t>1-21200</t>
  </si>
  <si>
    <t>1-21201</t>
  </si>
  <si>
    <t>1-21300</t>
  </si>
  <si>
    <t>1-21301</t>
  </si>
  <si>
    <t>1-21400</t>
  </si>
  <si>
    <t>1-21401</t>
  </si>
  <si>
    <t>2-1100</t>
  </si>
  <si>
    <t>2-1110</t>
  </si>
  <si>
    <t>2-1120</t>
  </si>
  <si>
    <t>2-1130</t>
  </si>
  <si>
    <t>2-1140</t>
  </si>
  <si>
    <t>2-1150</t>
  </si>
  <si>
    <t>2-1160</t>
  </si>
  <si>
    <t>3-1100</t>
  </si>
  <si>
    <t>3-1200</t>
  </si>
  <si>
    <t>3-1300</t>
  </si>
  <si>
    <t>3-1400</t>
  </si>
  <si>
    <t>4-1000</t>
  </si>
  <si>
    <t>4-1200</t>
  </si>
  <si>
    <t>4-1300</t>
  </si>
  <si>
    <t>5-1000</t>
  </si>
  <si>
    <t>6-1100</t>
  </si>
  <si>
    <t>6-1110</t>
  </si>
  <si>
    <t>6-1120</t>
  </si>
  <si>
    <t>6-1130</t>
  </si>
  <si>
    <t>6-1140</t>
  </si>
  <si>
    <t>6-1150</t>
  </si>
  <si>
    <t>8-1000</t>
  </si>
  <si>
    <t>9-1000</t>
  </si>
  <si>
    <t>Kas Kecil</t>
  </si>
  <si>
    <t>Bank</t>
  </si>
  <si>
    <t>Surat Berharga</t>
  </si>
  <si>
    <t>Piutang Usaha</t>
  </si>
  <si>
    <t>Cadangan Kerugian Piutang</t>
  </si>
  <si>
    <t>Piutang Karyawan</t>
  </si>
  <si>
    <t>Piutang Lain-lain</t>
  </si>
  <si>
    <t>Persediaan Barang Dagang</t>
  </si>
  <si>
    <t>Persediaan Perlengkapan Kantor</t>
  </si>
  <si>
    <t>Persediaan Perlengkapan Toko</t>
  </si>
  <si>
    <t>PPN Masukan</t>
  </si>
  <si>
    <t>Pajak di bayar di muka</t>
  </si>
  <si>
    <t>Asuransi di bayar di muka</t>
  </si>
  <si>
    <t>Iklan di bayar di muka</t>
  </si>
  <si>
    <t>Tanah</t>
  </si>
  <si>
    <t>Bangunan</t>
  </si>
  <si>
    <t>Akumulasi Penyusutan Bangunan</t>
  </si>
  <si>
    <t>Kendaraan</t>
  </si>
  <si>
    <t>Akumulasi Penyusutan Kendaraan</t>
  </si>
  <si>
    <t>Peralatan</t>
  </si>
  <si>
    <t>Akumulasi Penyusutan Peralatan</t>
  </si>
  <si>
    <t>Hutang Usaha</t>
  </si>
  <si>
    <t>Biaya Gaji yang masih harus dibayar</t>
  </si>
  <si>
    <t>Biaya listrik, Telp, dan air yang masih harus di bayar</t>
  </si>
  <si>
    <t>Hutang Pajak Penghasilan</t>
  </si>
  <si>
    <t>Hutang Deviden</t>
  </si>
  <si>
    <t>Hutang lain-lain</t>
  </si>
  <si>
    <t>Hutang Bank</t>
  </si>
  <si>
    <t>Modal Saham</t>
  </si>
  <si>
    <t>Laba di Tahan</t>
  </si>
  <si>
    <t>Deviden</t>
  </si>
  <si>
    <t>Laba Tahun Berjalan</t>
  </si>
  <si>
    <t>Penjualan</t>
  </si>
  <si>
    <t>Potongan Penjualan</t>
  </si>
  <si>
    <t>Retur Penjualan</t>
  </si>
  <si>
    <t>Harga Pokok Penjualan</t>
  </si>
  <si>
    <t>Potongan Pembelian</t>
  </si>
  <si>
    <t>Retur Pembelian</t>
  </si>
  <si>
    <t>Ongkos Angkut Pembelian</t>
  </si>
  <si>
    <t>Biaya Penyusutan Kendaraan</t>
  </si>
  <si>
    <t>Biaya Iklan dan Promosi</t>
  </si>
  <si>
    <t>Biaya Asuransi</t>
  </si>
  <si>
    <t>Biaya Perlengkapan Toko</t>
  </si>
  <si>
    <t>Biaya Lain Penjualan</t>
  </si>
  <si>
    <t>Biaya Listrik, Telp dan Air</t>
  </si>
  <si>
    <t>Biaya Pemeliharaan dan Perbaikan</t>
  </si>
  <si>
    <t>Biaya Entertain</t>
  </si>
  <si>
    <t>Pajak Penghasilan</t>
  </si>
  <si>
    <t>Biaya Perlengkapan Kantor</t>
  </si>
  <si>
    <t>Biaya Penyusutan Peralatan</t>
  </si>
  <si>
    <t>Biaya Penyusutan Bangunan</t>
  </si>
  <si>
    <t>Biaya Lain-lain Administrasi dan Umum</t>
  </si>
  <si>
    <t>Pendapatan Jasa Giro</t>
  </si>
  <si>
    <t>Pendapatan Deviden</t>
  </si>
  <si>
    <t>Pendapatan denda keterlambatan</t>
  </si>
  <si>
    <t>Laba Penjualan surat-surat berharga</t>
  </si>
  <si>
    <t>Laba Penjualan Aktiva Tetap</t>
  </si>
  <si>
    <t>Pendapatan lain-lain</t>
  </si>
  <si>
    <t>Biaya Administrasi Bank</t>
  </si>
  <si>
    <t>Biaya Bunga Bank</t>
  </si>
  <si>
    <t>Rugi Penjualan surat-surat berharga</t>
  </si>
  <si>
    <t>Rugi Penjualan aktiva tetap</t>
  </si>
  <si>
    <t>PPN Keluaran</t>
  </si>
  <si>
    <t>JUMLAH</t>
  </si>
  <si>
    <t>Kode</t>
  </si>
  <si>
    <t>Nama Pelanggan</t>
  </si>
  <si>
    <t>Jumlah Piutang</t>
  </si>
  <si>
    <t>Keterangan</t>
  </si>
  <si>
    <t>CS-001</t>
  </si>
  <si>
    <t>CS-002</t>
  </si>
  <si>
    <t>Miraco Digital</t>
  </si>
  <si>
    <t>Panorama Foto</t>
  </si>
  <si>
    <t>Tanggal 25 Oktober 2011, termin 2/10 n/30</t>
  </si>
  <si>
    <t>Tanggal 03 November 2011, termin 2/10 n/30</t>
  </si>
  <si>
    <t>Jumlah</t>
  </si>
  <si>
    <t>DAFTAR PIUTANG KARYAWAN</t>
  </si>
  <si>
    <t>Nama Karyawan</t>
  </si>
  <si>
    <t>Angga Andrianto</t>
  </si>
  <si>
    <t>Stevani Agustina</t>
  </si>
  <si>
    <t>SP-001</t>
  </si>
  <si>
    <t>PT Nichol Photocam</t>
  </si>
  <si>
    <t>Tanggal 26 november 2011, termin 3/10 n/30</t>
  </si>
  <si>
    <t>Kode Barang</t>
  </si>
  <si>
    <t>Item</t>
  </si>
  <si>
    <t>Kuantitas</t>
  </si>
  <si>
    <t>Harga Pokok/ Unit</t>
  </si>
  <si>
    <t>Total Harga Pokok</t>
  </si>
  <si>
    <t>N-001</t>
  </si>
  <si>
    <t>N-002</t>
  </si>
  <si>
    <t>N-003</t>
  </si>
  <si>
    <t>Nicol-D700</t>
  </si>
  <si>
    <t>Nicol-D600</t>
  </si>
  <si>
    <t>Nicol-D500</t>
  </si>
  <si>
    <t>Total</t>
  </si>
  <si>
    <t>JURNAL UMUM</t>
  </si>
  <si>
    <t>NO. ACC</t>
  </si>
  <si>
    <t>TGL</t>
  </si>
  <si>
    <t>NO.BUKTI</t>
  </si>
  <si>
    <t>KETERANGAN</t>
  </si>
  <si>
    <t>KODE PERSEDIAAN</t>
  </si>
  <si>
    <t>BARANG MASUK</t>
  </si>
  <si>
    <t>HARGA</t>
  </si>
  <si>
    <t>BARANG KELUAR</t>
  </si>
  <si>
    <t>BUKU BESAR</t>
  </si>
  <si>
    <t>SALDO</t>
  </si>
  <si>
    <t>BUKU PEMBANTU PIUTANG</t>
  </si>
  <si>
    <t>Kode Pelanggan</t>
  </si>
  <si>
    <t>NO BUKTI</t>
  </si>
  <si>
    <t>Saldo Awal</t>
  </si>
  <si>
    <t>BUKU PEMBANTU PERSEDIAAN</t>
  </si>
  <si>
    <t>Kode Persediaan</t>
  </si>
  <si>
    <t>Nama Persediaan</t>
  </si>
  <si>
    <t>PENERIMAAN</t>
  </si>
  <si>
    <t>PENGELUARAN</t>
  </si>
  <si>
    <t xml:space="preserve">HARGA </t>
  </si>
  <si>
    <t>BUKU PEMBANTU HUTANG</t>
  </si>
  <si>
    <t>Kode Pemasok</t>
  </si>
  <si>
    <t>Nama Pemasok</t>
  </si>
  <si>
    <t>NERACA SALDO</t>
  </si>
  <si>
    <t>NERACA SALDO AWAL</t>
  </si>
  <si>
    <t>MUTASI TRANSAKSI</t>
  </si>
  <si>
    <t>NERACA SALDO AKHIR</t>
  </si>
  <si>
    <t>LAPORAN LABA RUGI</t>
  </si>
  <si>
    <t>PENJUALAN</t>
  </si>
  <si>
    <t>Jumlah Potongan dan Retur</t>
  </si>
  <si>
    <t>Penjualan Bersih</t>
  </si>
  <si>
    <t>Laba Kotor Penjualan</t>
  </si>
  <si>
    <t>Beban Usaha</t>
  </si>
  <si>
    <t>Jumlah Beban Usaha</t>
  </si>
  <si>
    <t>Laba Bersih Sebelum Pendapatan dan Beban Diluar Usaha</t>
  </si>
  <si>
    <t>Pendapatan Luar Usaha</t>
  </si>
  <si>
    <t>Jumlah Pendapatan Luar Usaha</t>
  </si>
  <si>
    <t>Beban Luar Usaha</t>
  </si>
  <si>
    <t>Jumlah Beban Luar Usaha</t>
  </si>
  <si>
    <t>Jumlah Pendapatan dan Beban Diluar Usaha</t>
  </si>
  <si>
    <t>Laba Bersih Sebelum Pajak</t>
  </si>
  <si>
    <t>Kode Akun</t>
  </si>
  <si>
    <t>LAPORAN PERUBAHAN LABA DITAHAN</t>
  </si>
  <si>
    <t>Laba di Tahan Awal Periode</t>
  </si>
  <si>
    <t>Laba Bersih</t>
  </si>
  <si>
    <t>Laba di Tahan Akhir Periode</t>
  </si>
  <si>
    <t>xxx</t>
  </si>
  <si>
    <t>(xxx)</t>
  </si>
  <si>
    <t>DAFTAR PIUTANG</t>
  </si>
  <si>
    <t>DAFTAR HUTANG</t>
  </si>
  <si>
    <t>DAFTAR PERSEDIAAN</t>
  </si>
  <si>
    <t>QUANTITY</t>
  </si>
  <si>
    <t>1-21000</t>
  </si>
  <si>
    <t>2-21000</t>
  </si>
  <si>
    <t>5-20000</t>
  </si>
  <si>
    <t>5-30000</t>
  </si>
  <si>
    <t>5-40000</t>
  </si>
  <si>
    <t>6-21000</t>
  </si>
  <si>
    <t>6-22000</t>
  </si>
  <si>
    <t>6-23000</t>
  </si>
  <si>
    <t>6-24000</t>
  </si>
  <si>
    <t>PERIODE DESEMBER 2011</t>
  </si>
  <si>
    <t>6-25000</t>
  </si>
  <si>
    <t>6-26000</t>
  </si>
  <si>
    <t>6-27000</t>
  </si>
  <si>
    <t>6-28000</t>
  </si>
  <si>
    <t>6-29000</t>
  </si>
  <si>
    <t>8-20000</t>
  </si>
  <si>
    <t>8-30000</t>
  </si>
  <si>
    <t>8-40000</t>
  </si>
  <si>
    <t>8-50000</t>
  </si>
  <si>
    <t>8-60000</t>
  </si>
  <si>
    <t>9-20000</t>
  </si>
  <si>
    <t>9-30000</t>
  </si>
  <si>
    <t>9-40000</t>
  </si>
  <si>
    <t>Nama AKUN</t>
  </si>
  <si>
    <t xml:space="preserve">TGL </t>
  </si>
  <si>
    <t>NOBUKTI</t>
  </si>
  <si>
    <t>KRDIT</t>
  </si>
  <si>
    <t>1 Des</t>
  </si>
  <si>
    <t>31 Des</t>
  </si>
  <si>
    <t>Mutasi Transaksi</t>
  </si>
  <si>
    <t>Biaya Gaji dan Upah Adm</t>
  </si>
  <si>
    <t>Biaya Gaji dan Upah Penjualan</t>
  </si>
  <si>
    <t>001/BKK</t>
  </si>
  <si>
    <t>001/BKM</t>
  </si>
  <si>
    <t>080/FPJ</t>
  </si>
  <si>
    <t>001/VKK</t>
  </si>
  <si>
    <t>002/BKM</t>
  </si>
  <si>
    <t>002/BKK</t>
  </si>
  <si>
    <t>003/BKK</t>
  </si>
  <si>
    <t>CS-003</t>
  </si>
  <si>
    <t>CS-004</t>
  </si>
  <si>
    <t>120/NPFP</t>
  </si>
  <si>
    <t>081/FPJ</t>
  </si>
  <si>
    <t>001/BM</t>
  </si>
  <si>
    <t>002/VKK</t>
  </si>
  <si>
    <t>082/FPJ</t>
  </si>
  <si>
    <t>003/BKM</t>
  </si>
  <si>
    <t>004/BKK</t>
  </si>
  <si>
    <t>005/BKK</t>
  </si>
  <si>
    <t>004/BKM</t>
  </si>
  <si>
    <t>006/BKK</t>
  </si>
  <si>
    <t>13/12/2011</t>
  </si>
  <si>
    <t>005/BKM</t>
  </si>
  <si>
    <t>14/12/2011</t>
  </si>
  <si>
    <t>003/VKK</t>
  </si>
  <si>
    <t>006/BKM</t>
  </si>
  <si>
    <t>007/BKK</t>
  </si>
  <si>
    <t>083/FPJ</t>
  </si>
  <si>
    <t>15/12/2011</t>
  </si>
  <si>
    <t>008/BKK</t>
  </si>
  <si>
    <t>17/12/2011</t>
  </si>
  <si>
    <t>130/NP/FP</t>
  </si>
  <si>
    <t>18/12/2011</t>
  </si>
  <si>
    <t>007/BKM</t>
  </si>
  <si>
    <t>008/BKM</t>
  </si>
  <si>
    <t>19/12/2011</t>
  </si>
  <si>
    <t>084/FPJ</t>
  </si>
  <si>
    <t>20/12/2011</t>
  </si>
  <si>
    <t>004/VKK</t>
  </si>
  <si>
    <t>085/FPJ</t>
  </si>
  <si>
    <t>002/BM</t>
  </si>
  <si>
    <t>21/12/2011</t>
  </si>
  <si>
    <t>009/BKM</t>
  </si>
  <si>
    <t>010/BKM</t>
  </si>
  <si>
    <t>011/BKM</t>
  </si>
  <si>
    <t>25/12/2011</t>
  </si>
  <si>
    <t>003/BM</t>
  </si>
  <si>
    <t>26/12/2011</t>
  </si>
  <si>
    <t>012/BKM</t>
  </si>
  <si>
    <t>30/12/2011</t>
  </si>
  <si>
    <t>009/BKK</t>
  </si>
  <si>
    <t>31/12/2011</t>
  </si>
  <si>
    <t>010/BKK</t>
  </si>
  <si>
    <t>011/BKK</t>
  </si>
  <si>
    <t>013/BKM</t>
  </si>
  <si>
    <t>Biaya gaji  dan upah</t>
  </si>
  <si>
    <t>Pelunasan Piutang</t>
  </si>
  <si>
    <t>Mutasi Persediaan</t>
  </si>
  <si>
    <t>Mutasi transaksi</t>
  </si>
  <si>
    <t>Saldo awal</t>
  </si>
  <si>
    <t>saldo awal</t>
  </si>
  <si>
    <t>mutasi transaksi</t>
  </si>
  <si>
    <t>utasi transaksi</t>
  </si>
  <si>
    <t>mutasi tansaksi</t>
  </si>
  <si>
    <t>mutasi  transaksi</t>
  </si>
  <si>
    <t xml:space="preserve">saldo awal </t>
  </si>
  <si>
    <t>mutasi awal</t>
  </si>
  <si>
    <t>mutasi transksi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</si>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</sst>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_-;\-* #,##0_-;_-* &quot;-&quot;_-;_-@_-"/>
    <numFmt numFmtId="165" formatCode="_-&quot;Rp&quot;* #,##0_-;\-&quot;Rp&quot;* #,##0_-;_-&quot;Rp&quot;* &quot;-&quot;_-;_-@_-"/>
    <numFmt numFmtId="166" formatCode="_-[$Rp-421]* #,##0.00_-;\-[$Rp-421]* #,##0.00_-;_-[$Rp-421]* &quot;-&quot;??_-;_-@_-"/>
    <numFmt numFmtId="167" formatCode="[$Rp-421]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0">
    <xf numFmtId="0" fontId="0" fillId="0" borderId="0" xfId="0"/>
    <xf numFmtId="0" fontId="0" fillId="0" borderId="9" xfId="0" applyBorder="1"/>
    <xf numFmtId="0" fontId="0" fillId="0" borderId="0" xfId="0" applyBorder="1"/>
    <xf numFmtId="0" fontId="0" fillId="0" borderId="0" xfId="0"/>
    <xf numFmtId="0" fontId="0" fillId="0" borderId="1" xfId="0" applyBorder="1"/>
    <xf numFmtId="165" fontId="0" fillId="0" borderId="1" xfId="0" applyNumberFormat="1" applyBorder="1"/>
    <xf numFmtId="165" fontId="0" fillId="0" borderId="0" xfId="0" applyNumberFormat="1" applyBorder="1"/>
    <xf numFmtId="0" fontId="0" fillId="0" borderId="14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1" xfId="0" applyBorder="1" applyAlignment="1"/>
    <xf numFmtId="0" fontId="0" fillId="0" borderId="4" xfId="0" applyFill="1" applyBorder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17" fontId="0" fillId="0" borderId="0" xfId="0" applyNumberFormat="1"/>
    <xf numFmtId="0" fontId="0" fillId="0" borderId="0" xfId="0" applyNumberFormat="1"/>
    <xf numFmtId="166" fontId="0" fillId="0" borderId="1" xfId="1" applyNumberFormat="1" applyFont="1" applyBorder="1"/>
    <xf numFmtId="166" fontId="0" fillId="0" borderId="2" xfId="0" applyNumberFormat="1" applyBorder="1"/>
    <xf numFmtId="166" fontId="0" fillId="0" borderId="1" xfId="0" applyNumberFormat="1" applyBorder="1"/>
    <xf numFmtId="166" fontId="0" fillId="0" borderId="2" xfId="1" applyNumberFormat="1" applyFont="1" applyBorder="1"/>
    <xf numFmtId="166" fontId="0" fillId="0" borderId="1" xfId="1" quotePrefix="1" applyNumberFormat="1" applyFont="1" applyBorder="1"/>
    <xf numFmtId="166" fontId="0" fillId="0" borderId="9" xfId="0" applyNumberFormat="1" applyBorder="1"/>
    <xf numFmtId="166" fontId="0" fillId="0" borderId="10" xfId="0" applyNumberFormat="1" applyBorder="1"/>
    <xf numFmtId="0" fontId="0" fillId="0" borderId="15" xfId="0" applyBorder="1"/>
    <xf numFmtId="166" fontId="0" fillId="0" borderId="14" xfId="0" applyNumberFormat="1" applyBorder="1"/>
    <xf numFmtId="166" fontId="0" fillId="0" borderId="18" xfId="0" applyNumberFormat="1" applyBorder="1"/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41" fontId="0" fillId="0" borderId="0" xfId="0" applyNumberFormat="1"/>
    <xf numFmtId="41" fontId="0" fillId="0" borderId="0" xfId="0" applyNumberFormat="1" applyAlignment="1">
      <alignment horizontal="center"/>
    </xf>
    <xf numFmtId="41" fontId="0" fillId="0" borderId="25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quotePrefix="1" applyNumberFormat="1" applyBorder="1" applyAlignment="1">
      <alignment horizontal="center"/>
    </xf>
    <xf numFmtId="17" fontId="0" fillId="0" borderId="3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0" fillId="0" borderId="8" xfId="0" quotePrefix="1" applyFill="1" applyBorder="1" applyAlignment="1">
      <alignment horizontal="center"/>
    </xf>
    <xf numFmtId="0" fontId="0" fillId="0" borderId="16" xfId="0" quotePrefix="1" applyFill="1" applyBorder="1" applyAlignment="1">
      <alignment horizontal="center"/>
    </xf>
    <xf numFmtId="0" fontId="0" fillId="3" borderId="1" xfId="0" applyFill="1" applyBorder="1"/>
    <xf numFmtId="166" fontId="0" fillId="3" borderId="1" xfId="0" applyNumberFormat="1" applyFill="1" applyBorder="1"/>
    <xf numFmtId="0" fontId="0" fillId="2" borderId="17" xfId="0" applyFill="1" applyBorder="1"/>
    <xf numFmtId="0" fontId="2" fillId="2" borderId="1" xfId="0" applyFont="1" applyFill="1" applyBorder="1"/>
    <xf numFmtId="165" fontId="0" fillId="4" borderId="1" xfId="0" applyNumberFormat="1" applyFill="1" applyBorder="1"/>
    <xf numFmtId="0" fontId="0" fillId="2" borderId="0" xfId="0" applyFill="1"/>
    <xf numFmtId="0" fontId="4" fillId="2" borderId="0" xfId="0" applyFont="1" applyFill="1"/>
    <xf numFmtId="0" fontId="0" fillId="5" borderId="1" xfId="0" applyFill="1" applyBorder="1"/>
    <xf numFmtId="0" fontId="0" fillId="2" borderId="1" xfId="0" applyFill="1" applyBorder="1"/>
    <xf numFmtId="0" fontId="4" fillId="2" borderId="1" xfId="0" applyFont="1" applyFill="1" applyBorder="1" applyAlignment="1"/>
    <xf numFmtId="4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2" borderId="0" xfId="0" applyFont="1" applyFill="1" applyAlignment="1"/>
    <xf numFmtId="0" fontId="6" fillId="0" borderId="0" xfId="0" applyFont="1"/>
    <xf numFmtId="17" fontId="0" fillId="0" borderId="26" xfId="0" quotePrefix="1" applyNumberFormat="1" applyBorder="1" applyAlignment="1">
      <alignment horizontal="center"/>
    </xf>
    <xf numFmtId="0" fontId="0" fillId="0" borderId="18" xfId="0" applyBorder="1"/>
    <xf numFmtId="17" fontId="0" fillId="0" borderId="27" xfId="0" quotePrefix="1" applyNumberFormat="1" applyBorder="1" applyAlignment="1">
      <alignment horizontal="center"/>
    </xf>
    <xf numFmtId="0" fontId="0" fillId="0" borderId="28" xfId="0" applyBorder="1"/>
    <xf numFmtId="0" fontId="2" fillId="0" borderId="28" xfId="0" applyFont="1" applyBorder="1"/>
    <xf numFmtId="0" fontId="0" fillId="0" borderId="29" xfId="0" applyBorder="1"/>
    <xf numFmtId="0" fontId="0" fillId="0" borderId="27" xfId="0" applyBorder="1"/>
    <xf numFmtId="0" fontId="0" fillId="0" borderId="30" xfId="0" applyBorder="1"/>
    <xf numFmtId="0" fontId="0" fillId="0" borderId="4" xfId="0" applyBorder="1" applyAlignment="1">
      <alignment horizontal="center"/>
    </xf>
    <xf numFmtId="0" fontId="0" fillId="0" borderId="31" xfId="0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2" borderId="0" xfId="0" applyFont="1" applyFill="1"/>
    <xf numFmtId="0" fontId="0" fillId="0" borderId="27" xfId="0" quotePrefix="1" applyBorder="1" applyAlignment="1">
      <alignment horizontal="center"/>
    </xf>
    <xf numFmtId="0" fontId="0" fillId="0" borderId="27" xfId="0" quotePrefix="1" applyFill="1" applyBorder="1" applyAlignment="1">
      <alignment horizontal="center"/>
    </xf>
    <xf numFmtId="0" fontId="0" fillId="0" borderId="31" xfId="0" quotePrefix="1" applyFill="1" applyBorder="1" applyAlignment="1">
      <alignment horizontal="center"/>
    </xf>
    <xf numFmtId="0" fontId="0" fillId="0" borderId="36" xfId="0" applyBorder="1"/>
    <xf numFmtId="17" fontId="0" fillId="2" borderId="1" xfId="0" quotePrefix="1" applyNumberFormat="1" applyFill="1" applyBorder="1"/>
    <xf numFmtId="0" fontId="0" fillId="2" borderId="1" xfId="0" quotePrefix="1" applyFill="1" applyBorder="1"/>
    <xf numFmtId="0" fontId="0" fillId="3" borderId="1" xfId="0" applyFill="1" applyBorder="1" applyAlignment="1">
      <alignment horizontal="center" vertical="center"/>
    </xf>
    <xf numFmtId="17" fontId="0" fillId="2" borderId="1" xfId="0" applyNumberFormat="1" applyFill="1" applyBorder="1"/>
    <xf numFmtId="0" fontId="2" fillId="3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167" fontId="0" fillId="0" borderId="1" xfId="0" applyNumberFormat="1" applyBorder="1"/>
    <xf numFmtId="17" fontId="0" fillId="0" borderId="3" xfId="0" applyNumberFormat="1" applyBorder="1" applyAlignment="1">
      <alignment horizontal="center"/>
    </xf>
    <xf numFmtId="167" fontId="0" fillId="0" borderId="4" xfId="0" applyNumberFormat="1" applyBorder="1"/>
    <xf numFmtId="167" fontId="0" fillId="0" borderId="18" xfId="0" applyNumberFormat="1" applyBorder="1"/>
    <xf numFmtId="167" fontId="0" fillId="0" borderId="28" xfId="0" applyNumberFormat="1" applyBorder="1"/>
    <xf numFmtId="167" fontId="0" fillId="0" borderId="29" xfId="0" applyNumberFormat="1" applyBorder="1"/>
    <xf numFmtId="167" fontId="0" fillId="0" borderId="16" xfId="0" applyNumberFormat="1" applyBorder="1"/>
    <xf numFmtId="167" fontId="0" fillId="0" borderId="33" xfId="0" applyNumberFormat="1" applyBorder="1"/>
    <xf numFmtId="0" fontId="0" fillId="6" borderId="1" xfId="0" applyFill="1" applyBorder="1"/>
    <xf numFmtId="0" fontId="0" fillId="0" borderId="1" xfId="0" applyFill="1" applyBorder="1"/>
    <xf numFmtId="14" fontId="0" fillId="0" borderId="4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8" xfId="0" applyNumberForma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14" fontId="0" fillId="0" borderId="28" xfId="0" applyNumberFormat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17" fontId="0" fillId="0" borderId="32" xfId="0" applyNumberFormat="1" applyBorder="1" applyAlignment="1">
      <alignment horizontal="center"/>
    </xf>
    <xf numFmtId="17" fontId="0" fillId="0" borderId="31" xfId="0" quotePrefix="1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67" fontId="0" fillId="0" borderId="0" xfId="0" applyNumberFormat="1"/>
    <xf numFmtId="167" fontId="0" fillId="3" borderId="1" xfId="0" applyNumberForma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/>
    </xf>
    <xf numFmtId="167" fontId="0" fillId="0" borderId="1" xfId="0" applyNumberFormat="1" applyFill="1" applyBorder="1"/>
    <xf numFmtId="167" fontId="0" fillId="0" borderId="1" xfId="0" applyNumberFormat="1" applyBorder="1" applyAlignment="1">
      <alignment vertical="center"/>
    </xf>
    <xf numFmtId="0" fontId="0" fillId="0" borderId="37" xfId="0" quotePrefix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8" xfId="0" applyBorder="1"/>
    <xf numFmtId="167" fontId="0" fillId="0" borderId="38" xfId="0" applyNumberFormat="1" applyBorder="1"/>
    <xf numFmtId="0" fontId="0" fillId="0" borderId="39" xfId="0" applyBorder="1"/>
    <xf numFmtId="0" fontId="2" fillId="0" borderId="30" xfId="0" applyFont="1" applyBorder="1"/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Font="1" applyBorder="1"/>
    <xf numFmtId="0" fontId="0" fillId="0" borderId="1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7" fontId="2" fillId="0" borderId="28" xfId="0" applyNumberFormat="1" applyFont="1" applyBorder="1"/>
    <xf numFmtId="167" fontId="0" fillId="0" borderId="28" xfId="0" applyNumberFormat="1" applyFont="1" applyBorder="1"/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0" fillId="3" borderId="1" xfId="0" applyNumberForma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7" fontId="0" fillId="4" borderId="19" xfId="0" applyNumberFormat="1" applyFill="1" applyBorder="1" applyAlignment="1">
      <alignment horizontal="center" vertical="center"/>
    </xf>
    <xf numFmtId="167" fontId="0" fillId="4" borderId="20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7" fontId="0" fillId="3" borderId="11" xfId="0" applyNumberFormat="1" applyFill="1" applyBorder="1" applyAlignment="1">
      <alignment horizontal="center" vertical="center"/>
    </xf>
    <xf numFmtId="167" fontId="0" fillId="3" borderId="13" xfId="0" applyNumberForma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0" fillId="3" borderId="11" xfId="0" applyNumberFormat="1" applyFill="1" applyBorder="1" applyAlignment="1">
      <alignment horizontal="center"/>
    </xf>
    <xf numFmtId="167" fontId="0" fillId="3" borderId="13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67" fontId="0" fillId="3" borderId="12" xfId="0" applyNumberForma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41" fontId="0" fillId="3" borderId="1" xfId="0" applyNumberForma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41" fontId="0" fillId="3" borderId="1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" fontId="0" fillId="0" borderId="1" xfId="0" applyNumberForma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1" xfId="0" applyNumberFormat="1" applyBorder="1" applyAlignment="1"/>
    <xf numFmtId="167" fontId="0" fillId="0" borderId="19" xfId="0" applyNumberFormat="1" applyBorder="1" applyAlignment="1">
      <alignment horizontal="center"/>
    </xf>
    <xf numFmtId="167" fontId="0" fillId="3" borderId="21" xfId="0" applyNumberFormat="1" applyFill="1" applyBorder="1" applyAlignment="1">
      <alignment horizontal="center" vertical="center"/>
    </xf>
    <xf numFmtId="167" fontId="0" fillId="3" borderId="22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/>
    </xf>
  </cellXfs>
  <cellStyles count="2">
    <cellStyle name="Com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Yusanti%20Maulidia%20SS_1712120056_PL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JURNAL UMUM"/>
      <sheetName val="BB PIUTANG"/>
      <sheetName val="BB UTANG"/>
      <sheetName val="BB PERSEDIAAN"/>
      <sheetName val="BB UMUM"/>
      <sheetName val="NERACA SALDO"/>
      <sheetName val="LABA RUGI"/>
      <sheetName val="Laba Dithan Periode Lalu"/>
      <sheetName val="Lap. Posisi Keuangan"/>
    </sheetNames>
    <sheetDataSet>
      <sheetData sheetId="0">
        <row r="6">
          <cell r="A6">
            <v>11100</v>
          </cell>
          <cell r="B6" t="str">
            <v>Kas</v>
          </cell>
        </row>
        <row r="7">
          <cell r="A7">
            <v>11101</v>
          </cell>
          <cell r="B7" t="str">
            <v>Kas Di tangan</v>
          </cell>
          <cell r="D7">
            <v>2500000</v>
          </cell>
        </row>
        <row r="8">
          <cell r="A8">
            <v>11102</v>
          </cell>
          <cell r="B8" t="str">
            <v>Kas Kecil</v>
          </cell>
          <cell r="D8">
            <v>750000</v>
          </cell>
        </row>
        <row r="9">
          <cell r="A9">
            <v>11200</v>
          </cell>
          <cell r="B9" t="str">
            <v>Bank</v>
          </cell>
        </row>
        <row r="10">
          <cell r="A10">
            <v>11201</v>
          </cell>
          <cell r="B10" t="str">
            <v>Bank BCA</v>
          </cell>
          <cell r="D10">
            <v>45000000</v>
          </cell>
        </row>
        <row r="11">
          <cell r="A11">
            <v>11202</v>
          </cell>
          <cell r="B11" t="str">
            <v>Bank Mandiri</v>
          </cell>
          <cell r="D11">
            <v>25000000</v>
          </cell>
        </row>
        <row r="12">
          <cell r="A12">
            <v>11301</v>
          </cell>
          <cell r="B12" t="str">
            <v>Piutang Usaha</v>
          </cell>
          <cell r="D12">
            <v>47500000</v>
          </cell>
        </row>
        <row r="13">
          <cell r="A13">
            <v>11302</v>
          </cell>
          <cell r="B13" t="str">
            <v>Cadangan Piutang Tak Tertagih</v>
          </cell>
        </row>
        <row r="14">
          <cell r="A14">
            <v>11401</v>
          </cell>
          <cell r="B14" t="str">
            <v>Piutang Karyawan</v>
          </cell>
        </row>
        <row r="15">
          <cell r="A15">
            <v>11500</v>
          </cell>
          <cell r="B15" t="str">
            <v>Persediaan Barang Dagangan</v>
          </cell>
          <cell r="D15">
            <v>166380000</v>
          </cell>
        </row>
        <row r="16">
          <cell r="A16">
            <v>11600</v>
          </cell>
          <cell r="B16" t="str">
            <v>Pembayaran dimuka</v>
          </cell>
        </row>
        <row r="17">
          <cell r="A17">
            <v>11601</v>
          </cell>
          <cell r="B17" t="str">
            <v>PPN Masukan</v>
          </cell>
        </row>
        <row r="18">
          <cell r="A18">
            <v>11602</v>
          </cell>
          <cell r="B18" t="str">
            <v>Uang Muka Pembelian</v>
          </cell>
        </row>
        <row r="19">
          <cell r="A19">
            <v>12100</v>
          </cell>
          <cell r="B19" t="str">
            <v>Nilai Buku Peralatan Kantor</v>
          </cell>
        </row>
        <row r="20">
          <cell r="A20">
            <v>12101</v>
          </cell>
          <cell r="B20" t="str">
            <v>Peralatan Kantor</v>
          </cell>
          <cell r="D20">
            <v>25000000</v>
          </cell>
        </row>
        <row r="21">
          <cell r="A21">
            <v>12102</v>
          </cell>
          <cell r="B21" t="str">
            <v>Akumulasi Penyusutan Peralatan Kantor</v>
          </cell>
          <cell r="E21">
            <v>7500000</v>
          </cell>
        </row>
        <row r="22">
          <cell r="A22">
            <v>12201</v>
          </cell>
          <cell r="B22" t="str">
            <v>Kendaraan</v>
          </cell>
          <cell r="D22">
            <v>45000000</v>
          </cell>
        </row>
        <row r="23">
          <cell r="A23">
            <v>12202</v>
          </cell>
          <cell r="B23" t="str">
            <v>Akumulasi Penyusutan Peralatan Kendaraan</v>
          </cell>
          <cell r="E23">
            <v>25000000</v>
          </cell>
        </row>
        <row r="24">
          <cell r="A24">
            <v>20000</v>
          </cell>
          <cell r="B24" t="str">
            <v>KEWAJIBAN</v>
          </cell>
        </row>
        <row r="25">
          <cell r="A25">
            <v>21100</v>
          </cell>
          <cell r="B25" t="str">
            <v>Hutang Usaha</v>
          </cell>
          <cell r="E25">
            <v>75000000</v>
          </cell>
        </row>
        <row r="26">
          <cell r="A26">
            <v>21200</v>
          </cell>
          <cell r="B26" t="str">
            <v>Pendapatan Diterima Dimuka-Jasa Kirim</v>
          </cell>
        </row>
        <row r="27">
          <cell r="A27">
            <v>21300</v>
          </cell>
          <cell r="B27" t="str">
            <v>Hutang Bunga</v>
          </cell>
        </row>
        <row r="28">
          <cell r="A28">
            <v>21400</v>
          </cell>
          <cell r="B28" t="str">
            <v>Hutang Pajak</v>
          </cell>
        </row>
        <row r="29">
          <cell r="A29">
            <v>21401</v>
          </cell>
          <cell r="B29" t="str">
            <v>Utang PPh Pasal 21</v>
          </cell>
        </row>
        <row r="30">
          <cell r="A30">
            <v>21402</v>
          </cell>
          <cell r="B30" t="str">
            <v>Utang PPh Pasal 4</v>
          </cell>
        </row>
        <row r="31">
          <cell r="A31">
            <v>21403</v>
          </cell>
          <cell r="B31" t="str">
            <v>PPN Keluaran</v>
          </cell>
        </row>
        <row r="32">
          <cell r="A32">
            <v>22001</v>
          </cell>
          <cell r="B32" t="str">
            <v>Hutang Bank Mandiri</v>
          </cell>
          <cell r="E32">
            <v>75000000</v>
          </cell>
        </row>
        <row r="33">
          <cell r="A33">
            <v>31000</v>
          </cell>
          <cell r="B33" t="str">
            <v>Modal Saham</v>
          </cell>
          <cell r="E33">
            <v>150000000</v>
          </cell>
        </row>
        <row r="34">
          <cell r="A34">
            <v>32000</v>
          </cell>
          <cell r="B34" t="str">
            <v>Laba Ditahan Periode Lalu</v>
          </cell>
          <cell r="E34">
            <v>24630000</v>
          </cell>
        </row>
        <row r="35">
          <cell r="A35">
            <v>33000</v>
          </cell>
          <cell r="B35" t="str">
            <v>Laba Ditahan Periode Berjalan</v>
          </cell>
        </row>
        <row r="36">
          <cell r="A36">
            <v>39999</v>
          </cell>
          <cell r="B36" t="str">
            <v>Perkiraan Penyeimbang</v>
          </cell>
        </row>
        <row r="37">
          <cell r="A37">
            <v>41000</v>
          </cell>
          <cell r="B37" t="str">
            <v>Penjualan</v>
          </cell>
        </row>
        <row r="38">
          <cell r="A38">
            <v>42000</v>
          </cell>
          <cell r="B38" t="str">
            <v>Retur Penjualan</v>
          </cell>
        </row>
        <row r="39">
          <cell r="A39">
            <v>43000</v>
          </cell>
          <cell r="B39" t="str">
            <v>Potongan Penjualan</v>
          </cell>
        </row>
        <row r="40">
          <cell r="A40">
            <v>51000</v>
          </cell>
          <cell r="B40" t="str">
            <v>Harga Pokok Penjualan</v>
          </cell>
        </row>
        <row r="41">
          <cell r="A41">
            <v>61001</v>
          </cell>
          <cell r="B41" t="str">
            <v>Beban Gaji Karyawan</v>
          </cell>
        </row>
        <row r="42">
          <cell r="A42">
            <v>61002</v>
          </cell>
          <cell r="B42" t="str">
            <v>Beban Sewa</v>
          </cell>
        </row>
        <row r="43">
          <cell r="A43">
            <v>61003</v>
          </cell>
          <cell r="B43" t="str">
            <v>Beban Piutang Tak Tertagih</v>
          </cell>
        </row>
        <row r="44">
          <cell r="A44">
            <v>61004</v>
          </cell>
          <cell r="B44" t="str">
            <v>Beban Listrik</v>
          </cell>
        </row>
        <row r="45">
          <cell r="A45">
            <v>61005</v>
          </cell>
          <cell r="B45" t="str">
            <v>Beban Telepon</v>
          </cell>
        </row>
        <row r="46">
          <cell r="A46">
            <v>61006</v>
          </cell>
          <cell r="B46" t="str">
            <v>Beban Penyusutan Peralatan Kantor</v>
          </cell>
        </row>
        <row r="47">
          <cell r="A47">
            <v>61007</v>
          </cell>
          <cell r="B47" t="str">
            <v>Beban Penyusutan Kendaraan</v>
          </cell>
        </row>
        <row r="48">
          <cell r="A48">
            <v>61008</v>
          </cell>
          <cell r="B48" t="str">
            <v>Beban Pemasaran</v>
          </cell>
        </row>
        <row r="49">
          <cell r="A49">
            <v>61009</v>
          </cell>
          <cell r="B49" t="str">
            <v>Beban Transportasi</v>
          </cell>
        </row>
        <row r="50">
          <cell r="A50">
            <v>61010</v>
          </cell>
          <cell r="B50" t="str">
            <v>Beban Perawatan AC</v>
          </cell>
        </row>
        <row r="51">
          <cell r="A51">
            <v>61011</v>
          </cell>
          <cell r="B51" t="str">
            <v>Beban Perlengkapan Kantor</v>
          </cell>
        </row>
        <row r="52">
          <cell r="A52">
            <v>61099</v>
          </cell>
          <cell r="B52" t="str">
            <v>Beban Umum Lain-lain</v>
          </cell>
        </row>
        <row r="53">
          <cell r="A53">
            <v>81001</v>
          </cell>
          <cell r="B53" t="str">
            <v>Laba Penjualan Aktiva Tetap</v>
          </cell>
        </row>
        <row r="54">
          <cell r="A54">
            <v>81002</v>
          </cell>
          <cell r="B54" t="str">
            <v>Pendapatan Jasa Giro</v>
          </cell>
        </row>
        <row r="55">
          <cell r="A55">
            <v>91001</v>
          </cell>
          <cell r="B55" t="str">
            <v>Beban Administrasi Bank</v>
          </cell>
        </row>
        <row r="56">
          <cell r="A56">
            <v>91002</v>
          </cell>
          <cell r="B56" t="str">
            <v>Beban Bunga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C7" zoomScale="90" zoomScaleNormal="90" workbookViewId="0">
      <selection activeCell="J70" sqref="J70"/>
    </sheetView>
  </sheetViews>
  <sheetFormatPr defaultRowHeight="15" x14ac:dyDescent="0.25"/>
  <cols>
    <col min="1" max="1" width="18.140625" bestFit="1" customWidth="1"/>
    <col min="2" max="2" width="47.28515625" bestFit="1" customWidth="1"/>
    <col min="3" max="3" width="4.140625" bestFit="1" customWidth="1"/>
    <col min="4" max="4" width="21.5703125" customWidth="1"/>
    <col min="5" max="5" width="22" customWidth="1"/>
    <col min="8" max="8" width="11.85546875" bestFit="1" customWidth="1"/>
    <col min="9" max="9" width="18.28515625" bestFit="1" customWidth="1"/>
    <col min="10" max="10" width="22" customWidth="1"/>
    <col min="11" max="11" width="40.5703125" bestFit="1" customWidth="1"/>
    <col min="12" max="12" width="19.7109375" customWidth="1"/>
  </cols>
  <sheetData>
    <row r="1" spans="1:11" ht="18.75" x14ac:dyDescent="0.3">
      <c r="A1" s="152" t="s">
        <v>0</v>
      </c>
      <c r="B1" s="152"/>
    </row>
    <row r="2" spans="1:11" ht="18.75" x14ac:dyDescent="0.3">
      <c r="A2" s="152" t="s">
        <v>1</v>
      </c>
      <c r="B2" s="152"/>
      <c r="F2" s="21"/>
    </row>
    <row r="3" spans="1:11" ht="15.75" thickBot="1" x14ac:dyDescent="0.3">
      <c r="H3" s="141" t="s">
        <v>193</v>
      </c>
      <c r="I3" s="141"/>
      <c r="J3" s="53"/>
      <c r="K3" s="58"/>
    </row>
    <row r="4" spans="1:11" x14ac:dyDescent="0.25">
      <c r="A4" s="40" t="s">
        <v>2</v>
      </c>
      <c r="B4" s="41" t="s">
        <v>3</v>
      </c>
      <c r="C4" s="41" t="s">
        <v>4</v>
      </c>
      <c r="D4" s="41" t="s">
        <v>5</v>
      </c>
      <c r="E4" s="42" t="s">
        <v>6</v>
      </c>
      <c r="H4" s="150" t="s">
        <v>114</v>
      </c>
      <c r="I4" s="150" t="s">
        <v>115</v>
      </c>
      <c r="J4" s="150" t="s">
        <v>116</v>
      </c>
      <c r="K4" s="150" t="s">
        <v>117</v>
      </c>
    </row>
    <row r="5" spans="1:11" x14ac:dyDescent="0.25">
      <c r="A5" s="43" t="s">
        <v>7</v>
      </c>
      <c r="B5" s="19" t="s">
        <v>50</v>
      </c>
      <c r="C5" s="19"/>
      <c r="D5" s="22">
        <v>5000000</v>
      </c>
      <c r="E5" s="23"/>
      <c r="H5" s="151"/>
      <c r="I5" s="151"/>
      <c r="J5" s="150"/>
      <c r="K5" s="150"/>
    </row>
    <row r="6" spans="1:11" x14ac:dyDescent="0.25">
      <c r="A6" s="43" t="s">
        <v>8</v>
      </c>
      <c r="B6" s="19" t="s">
        <v>51</v>
      </c>
      <c r="C6" s="19"/>
      <c r="D6" s="22">
        <v>208080282</v>
      </c>
      <c r="E6" s="23"/>
      <c r="H6" s="4" t="s">
        <v>118</v>
      </c>
      <c r="I6" s="4" t="s">
        <v>120</v>
      </c>
      <c r="J6" s="5">
        <v>104000000</v>
      </c>
      <c r="K6" s="4" t="s">
        <v>122</v>
      </c>
    </row>
    <row r="7" spans="1:11" x14ac:dyDescent="0.25">
      <c r="A7" s="43" t="s">
        <v>9</v>
      </c>
      <c r="B7" s="19" t="s">
        <v>52</v>
      </c>
      <c r="C7" s="19"/>
      <c r="D7" s="22">
        <v>90405000</v>
      </c>
      <c r="E7" s="23"/>
      <c r="H7" s="4" t="s">
        <v>119</v>
      </c>
      <c r="I7" s="4" t="s">
        <v>121</v>
      </c>
      <c r="J7" s="5">
        <v>77500000</v>
      </c>
      <c r="K7" s="4" t="s">
        <v>123</v>
      </c>
    </row>
    <row r="8" spans="1:11" x14ac:dyDescent="0.25">
      <c r="A8" s="43" t="s">
        <v>10</v>
      </c>
      <c r="B8" s="19" t="s">
        <v>53</v>
      </c>
      <c r="C8" s="19"/>
      <c r="D8" s="22">
        <v>181500000</v>
      </c>
      <c r="E8" s="23"/>
      <c r="G8" s="20"/>
      <c r="H8" s="142" t="s">
        <v>124</v>
      </c>
      <c r="I8" s="143"/>
      <c r="J8" s="54">
        <f>SUM(J6:J7)</f>
        <v>181500000</v>
      </c>
      <c r="K8" s="57"/>
    </row>
    <row r="9" spans="1:11" x14ac:dyDescent="0.25">
      <c r="A9" s="43" t="s">
        <v>11</v>
      </c>
      <c r="B9" s="19" t="s">
        <v>54</v>
      </c>
      <c r="C9" s="19"/>
      <c r="D9" s="24"/>
      <c r="E9" s="25">
        <v>10840000</v>
      </c>
      <c r="H9" s="2"/>
      <c r="I9" s="2"/>
      <c r="J9" s="6"/>
      <c r="K9" s="2"/>
    </row>
    <row r="10" spans="1:11" x14ac:dyDescent="0.25">
      <c r="A10" s="43" t="s">
        <v>12</v>
      </c>
      <c r="B10" s="19" t="s">
        <v>55</v>
      </c>
      <c r="C10" s="19"/>
      <c r="D10" s="22">
        <v>2100000</v>
      </c>
      <c r="E10" s="23"/>
      <c r="H10" s="141" t="s">
        <v>125</v>
      </c>
      <c r="I10" s="153"/>
      <c r="J10" s="58"/>
      <c r="K10" s="7"/>
    </row>
    <row r="11" spans="1:11" x14ac:dyDescent="0.25">
      <c r="A11" s="43" t="s">
        <v>13</v>
      </c>
      <c r="B11" s="19" t="s">
        <v>56</v>
      </c>
      <c r="C11" s="19"/>
      <c r="D11" s="22"/>
      <c r="E11" s="23"/>
      <c r="H11" s="151" t="s">
        <v>114</v>
      </c>
      <c r="I11" s="151" t="s">
        <v>126</v>
      </c>
      <c r="J11" s="151" t="s">
        <v>116</v>
      </c>
      <c r="K11" s="140"/>
    </row>
    <row r="12" spans="1:11" x14ac:dyDescent="0.25">
      <c r="A12" s="43" t="s">
        <v>14</v>
      </c>
      <c r="B12" s="19" t="s">
        <v>57</v>
      </c>
      <c r="C12" s="19"/>
      <c r="D12" s="22">
        <v>891600000</v>
      </c>
      <c r="E12" s="23"/>
      <c r="H12" s="151"/>
      <c r="I12" s="151"/>
      <c r="J12" s="151"/>
      <c r="K12" s="140"/>
    </row>
    <row r="13" spans="1:11" x14ac:dyDescent="0.25">
      <c r="A13" s="43" t="s">
        <v>15</v>
      </c>
      <c r="B13" s="19" t="s">
        <v>58</v>
      </c>
      <c r="C13" s="19"/>
      <c r="D13" s="22">
        <v>2580000</v>
      </c>
      <c r="E13" s="23"/>
      <c r="H13" s="4" t="s">
        <v>236</v>
      </c>
      <c r="I13" s="4" t="s">
        <v>127</v>
      </c>
      <c r="J13" s="5">
        <v>1500000</v>
      </c>
      <c r="K13" s="7"/>
    </row>
    <row r="14" spans="1:11" x14ac:dyDescent="0.25">
      <c r="A14" s="43" t="s">
        <v>16</v>
      </c>
      <c r="B14" s="19" t="s">
        <v>59</v>
      </c>
      <c r="C14" s="19"/>
      <c r="D14" s="22">
        <v>5900000</v>
      </c>
      <c r="E14" s="23"/>
      <c r="H14" s="4" t="s">
        <v>237</v>
      </c>
      <c r="I14" s="4" t="s">
        <v>128</v>
      </c>
      <c r="J14" s="5">
        <v>600000</v>
      </c>
      <c r="K14" s="7"/>
    </row>
    <row r="15" spans="1:11" x14ac:dyDescent="0.25">
      <c r="A15" s="43" t="s">
        <v>17</v>
      </c>
      <c r="B15" s="19" t="s">
        <v>60</v>
      </c>
      <c r="C15" s="19"/>
      <c r="D15" s="22">
        <v>19600000</v>
      </c>
      <c r="E15" s="23"/>
      <c r="H15" s="142" t="s">
        <v>124</v>
      </c>
      <c r="I15" s="143"/>
      <c r="J15" s="54">
        <f>SUM(J13:J14)</f>
        <v>2100000</v>
      </c>
      <c r="K15" s="7"/>
    </row>
    <row r="16" spans="1:11" x14ac:dyDescent="0.25">
      <c r="A16" s="43" t="s">
        <v>18</v>
      </c>
      <c r="B16" s="19" t="s">
        <v>61</v>
      </c>
      <c r="C16" s="19"/>
      <c r="D16" s="22">
        <v>32000000</v>
      </c>
      <c r="E16" s="23"/>
      <c r="H16" s="2"/>
      <c r="I16" s="2"/>
      <c r="J16" s="6"/>
      <c r="K16" s="2"/>
    </row>
    <row r="17" spans="1:12" x14ac:dyDescent="0.25">
      <c r="A17" s="43" t="s">
        <v>19</v>
      </c>
      <c r="B17" s="19" t="s">
        <v>62</v>
      </c>
      <c r="C17" s="19"/>
      <c r="D17" s="22">
        <v>31200000</v>
      </c>
      <c r="E17" s="23"/>
      <c r="H17" s="141" t="s">
        <v>194</v>
      </c>
      <c r="I17" s="141"/>
      <c r="J17" s="53"/>
      <c r="K17" s="53"/>
    </row>
    <row r="18" spans="1:12" x14ac:dyDescent="0.25">
      <c r="A18" s="43" t="s">
        <v>20</v>
      </c>
      <c r="B18" s="19" t="s">
        <v>63</v>
      </c>
      <c r="C18" s="19"/>
      <c r="D18" s="22">
        <v>3000000</v>
      </c>
      <c r="E18" s="23"/>
      <c r="H18" s="150" t="s">
        <v>114</v>
      </c>
      <c r="I18" s="150" t="s">
        <v>115</v>
      </c>
      <c r="J18" s="150" t="s">
        <v>116</v>
      </c>
      <c r="K18" s="150" t="s">
        <v>117</v>
      </c>
    </row>
    <row r="19" spans="1:12" x14ac:dyDescent="0.25">
      <c r="A19" s="44" t="s">
        <v>197</v>
      </c>
      <c r="B19" s="19" t="s">
        <v>64</v>
      </c>
      <c r="C19" s="19"/>
      <c r="D19" s="22">
        <v>165000000</v>
      </c>
      <c r="E19" s="23"/>
      <c r="H19" s="150"/>
      <c r="I19" s="150"/>
      <c r="J19" s="150"/>
      <c r="K19" s="150"/>
    </row>
    <row r="20" spans="1:12" x14ac:dyDescent="0.25">
      <c r="A20" s="43" t="s">
        <v>21</v>
      </c>
      <c r="B20" s="19" t="s">
        <v>65</v>
      </c>
      <c r="C20" s="19"/>
      <c r="D20" s="24">
        <v>210000000</v>
      </c>
      <c r="E20" s="25"/>
      <c r="H20" s="4" t="s">
        <v>129</v>
      </c>
      <c r="I20" s="4" t="s">
        <v>130</v>
      </c>
      <c r="J20" s="5">
        <v>196000000</v>
      </c>
      <c r="K20" s="4" t="s">
        <v>131</v>
      </c>
    </row>
    <row r="21" spans="1:12" x14ac:dyDescent="0.25">
      <c r="A21" s="43" t="s">
        <v>22</v>
      </c>
      <c r="B21" s="19" t="s">
        <v>66</v>
      </c>
      <c r="C21" s="19"/>
      <c r="D21" s="22"/>
      <c r="E21" s="23">
        <v>105000000</v>
      </c>
      <c r="H21" s="4"/>
      <c r="I21" s="4"/>
      <c r="J21" s="5"/>
      <c r="K21" s="4"/>
    </row>
    <row r="22" spans="1:12" x14ac:dyDescent="0.25">
      <c r="A22" s="43" t="s">
        <v>23</v>
      </c>
      <c r="B22" s="19" t="s">
        <v>67</v>
      </c>
      <c r="C22" s="19"/>
      <c r="D22" s="24">
        <v>175000000</v>
      </c>
      <c r="E22" s="25"/>
      <c r="H22" s="4"/>
      <c r="I22" s="4"/>
      <c r="J22" s="4"/>
      <c r="K22" s="4"/>
    </row>
    <row r="23" spans="1:12" x14ac:dyDescent="0.25">
      <c r="A23" s="43" t="s">
        <v>24</v>
      </c>
      <c r="B23" s="19" t="s">
        <v>68</v>
      </c>
      <c r="C23" s="19"/>
      <c r="D23" s="22"/>
      <c r="E23" s="23">
        <v>108862304</v>
      </c>
      <c r="H23" s="3"/>
      <c r="I23" s="3"/>
      <c r="J23" s="3"/>
      <c r="K23" s="3"/>
    </row>
    <row r="24" spans="1:12" x14ac:dyDescent="0.25">
      <c r="A24" s="43" t="s">
        <v>25</v>
      </c>
      <c r="B24" s="19" t="s">
        <v>69</v>
      </c>
      <c r="C24" s="19"/>
      <c r="D24" s="24">
        <v>220000000</v>
      </c>
      <c r="E24" s="25"/>
      <c r="H24" s="141" t="s">
        <v>195</v>
      </c>
      <c r="I24" s="141"/>
      <c r="J24" s="53"/>
      <c r="K24" s="53"/>
      <c r="L24" s="58"/>
    </row>
    <row r="25" spans="1:12" x14ac:dyDescent="0.25">
      <c r="A25" s="43" t="s">
        <v>26</v>
      </c>
      <c r="B25" s="19" t="s">
        <v>70</v>
      </c>
      <c r="C25" s="19"/>
      <c r="D25" s="24"/>
      <c r="E25" s="25">
        <v>188240740</v>
      </c>
      <c r="H25" s="150" t="s">
        <v>132</v>
      </c>
      <c r="I25" s="150" t="s">
        <v>133</v>
      </c>
      <c r="J25" s="150" t="s">
        <v>134</v>
      </c>
      <c r="K25" s="150" t="s">
        <v>135</v>
      </c>
      <c r="L25" s="135" t="s">
        <v>136</v>
      </c>
    </row>
    <row r="26" spans="1:12" x14ac:dyDescent="0.25">
      <c r="A26" s="43" t="s">
        <v>27</v>
      </c>
      <c r="B26" s="19" t="s">
        <v>71</v>
      </c>
      <c r="C26" s="19"/>
      <c r="D26" s="24"/>
      <c r="E26" s="25">
        <v>196000000</v>
      </c>
      <c r="H26" s="150"/>
      <c r="I26" s="150"/>
      <c r="J26" s="150"/>
      <c r="K26" s="150"/>
      <c r="L26" s="136"/>
    </row>
    <row r="27" spans="1:12" x14ac:dyDescent="0.25">
      <c r="A27" s="43" t="s">
        <v>28</v>
      </c>
      <c r="B27" s="19" t="s">
        <v>72</v>
      </c>
      <c r="C27" s="19"/>
      <c r="D27" s="24"/>
      <c r="E27" s="23"/>
      <c r="H27" s="4" t="s">
        <v>137</v>
      </c>
      <c r="I27" s="4" t="s">
        <v>140</v>
      </c>
      <c r="J27" s="33">
        <v>15</v>
      </c>
      <c r="K27" s="5">
        <v>19500000</v>
      </c>
      <c r="L27" s="88">
        <f>SUM(J27*K27)</f>
        <v>292500000</v>
      </c>
    </row>
    <row r="28" spans="1:12" x14ac:dyDescent="0.25">
      <c r="A28" s="45" t="s">
        <v>29</v>
      </c>
      <c r="B28" s="19" t="s">
        <v>73</v>
      </c>
      <c r="C28" s="19"/>
      <c r="D28" s="24"/>
      <c r="E28" s="25"/>
      <c r="H28" s="4" t="s">
        <v>138</v>
      </c>
      <c r="I28" s="4" t="s">
        <v>141</v>
      </c>
      <c r="J28" s="33">
        <v>25</v>
      </c>
      <c r="K28" s="5">
        <v>21500000</v>
      </c>
      <c r="L28" s="88">
        <f>SUM(J28*K28)</f>
        <v>537500000</v>
      </c>
    </row>
    <row r="29" spans="1:12" x14ac:dyDescent="0.25">
      <c r="A29" s="43" t="s">
        <v>30</v>
      </c>
      <c r="B29" s="19" t="s">
        <v>112</v>
      </c>
      <c r="C29" s="19"/>
      <c r="D29" s="24"/>
      <c r="E29" s="25">
        <v>23520000</v>
      </c>
      <c r="H29" s="4" t="s">
        <v>139</v>
      </c>
      <c r="I29" s="4" t="s">
        <v>142</v>
      </c>
      <c r="J29" s="33">
        <v>7</v>
      </c>
      <c r="K29" s="5">
        <v>8800000</v>
      </c>
      <c r="L29" s="88">
        <f>SUM(J29*K29)</f>
        <v>61600000</v>
      </c>
    </row>
    <row r="30" spans="1:12" x14ac:dyDescent="0.25">
      <c r="A30" s="43" t="s">
        <v>31</v>
      </c>
      <c r="B30" s="19" t="s">
        <v>74</v>
      </c>
      <c r="C30" s="19"/>
      <c r="D30" s="24"/>
      <c r="E30" s="25"/>
      <c r="H30" s="144" t="s">
        <v>143</v>
      </c>
      <c r="I30" s="145"/>
      <c r="J30" s="148">
        <f>SUM(J27:J29)</f>
        <v>47</v>
      </c>
      <c r="K30" s="139"/>
      <c r="L30" s="137">
        <f>SUM(L27+L28+L29)</f>
        <v>891600000</v>
      </c>
    </row>
    <row r="31" spans="1:12" x14ac:dyDescent="0.25">
      <c r="A31" s="43" t="s">
        <v>32</v>
      </c>
      <c r="B31" s="19" t="s">
        <v>75</v>
      </c>
      <c r="C31" s="19"/>
      <c r="D31" s="24"/>
      <c r="E31" s="25"/>
      <c r="H31" s="146"/>
      <c r="I31" s="147"/>
      <c r="J31" s="149"/>
      <c r="K31" s="139"/>
      <c r="L31" s="138"/>
    </row>
    <row r="32" spans="1:12" x14ac:dyDescent="0.25">
      <c r="A32" s="45" t="s">
        <v>33</v>
      </c>
      <c r="B32" s="19" t="s">
        <v>76</v>
      </c>
      <c r="C32" s="19"/>
      <c r="D32" s="22"/>
      <c r="E32" s="23"/>
    </row>
    <row r="33" spans="1:5" x14ac:dyDescent="0.25">
      <c r="A33" s="45" t="s">
        <v>198</v>
      </c>
      <c r="B33" s="19" t="s">
        <v>77</v>
      </c>
      <c r="C33" s="19"/>
      <c r="D33" s="22"/>
      <c r="E33" s="23">
        <v>301909436</v>
      </c>
    </row>
    <row r="34" spans="1:5" x14ac:dyDescent="0.25">
      <c r="A34" s="46" t="s">
        <v>34</v>
      </c>
      <c r="B34" s="19" t="s">
        <v>78</v>
      </c>
      <c r="C34" s="19"/>
      <c r="D34" s="22"/>
      <c r="E34" s="23">
        <v>700000000</v>
      </c>
    </row>
    <row r="35" spans="1:5" x14ac:dyDescent="0.25">
      <c r="A35" s="46" t="s">
        <v>35</v>
      </c>
      <c r="B35" s="19" t="s">
        <v>79</v>
      </c>
      <c r="C35" s="19"/>
      <c r="D35" s="22"/>
      <c r="E35" s="23">
        <v>576000000</v>
      </c>
    </row>
    <row r="36" spans="1:5" x14ac:dyDescent="0.25">
      <c r="A36" s="45" t="s">
        <v>36</v>
      </c>
      <c r="B36" s="19" t="s">
        <v>80</v>
      </c>
      <c r="C36" s="19"/>
      <c r="D36" s="22"/>
      <c r="E36" s="23"/>
    </row>
    <row r="37" spans="1:5" x14ac:dyDescent="0.25">
      <c r="A37" s="45" t="s">
        <v>37</v>
      </c>
      <c r="B37" s="19" t="s">
        <v>81</v>
      </c>
      <c r="C37" s="19"/>
      <c r="D37" s="22"/>
      <c r="E37" s="23"/>
    </row>
    <row r="38" spans="1:5" x14ac:dyDescent="0.25">
      <c r="A38" s="45" t="s">
        <v>38</v>
      </c>
      <c r="B38" s="19" t="s">
        <v>82</v>
      </c>
      <c r="C38" s="19"/>
      <c r="D38" s="22"/>
      <c r="E38" s="23">
        <v>975700000</v>
      </c>
    </row>
    <row r="39" spans="1:5" x14ac:dyDescent="0.25">
      <c r="A39" s="46" t="s">
        <v>39</v>
      </c>
      <c r="B39" s="19" t="s">
        <v>83</v>
      </c>
      <c r="C39" s="19"/>
      <c r="D39" s="22">
        <v>9757000</v>
      </c>
      <c r="E39" s="23"/>
    </row>
    <row r="40" spans="1:5" x14ac:dyDescent="0.25">
      <c r="A40" s="46" t="s">
        <v>40</v>
      </c>
      <c r="B40" s="19" t="s">
        <v>84</v>
      </c>
      <c r="C40" s="19"/>
      <c r="D40" s="24">
        <v>29271000</v>
      </c>
      <c r="E40" s="25"/>
    </row>
    <row r="41" spans="1:5" x14ac:dyDescent="0.25">
      <c r="A41" s="45" t="s">
        <v>41</v>
      </c>
      <c r="B41" s="19" t="s">
        <v>85</v>
      </c>
      <c r="C41" s="19"/>
      <c r="D41" s="26">
        <v>682990000</v>
      </c>
      <c r="E41" s="23"/>
    </row>
    <row r="42" spans="1:5" x14ac:dyDescent="0.25">
      <c r="A42" s="45" t="s">
        <v>199</v>
      </c>
      <c r="B42" s="19" t="s">
        <v>86</v>
      </c>
      <c r="C42" s="19"/>
      <c r="D42" s="22"/>
      <c r="E42" s="23"/>
    </row>
    <row r="43" spans="1:5" x14ac:dyDescent="0.25">
      <c r="A43" s="45" t="s">
        <v>200</v>
      </c>
      <c r="B43" s="19" t="s">
        <v>87</v>
      </c>
      <c r="C43" s="19"/>
      <c r="D43" s="24"/>
      <c r="E43" s="25"/>
    </row>
    <row r="44" spans="1:5" x14ac:dyDescent="0.25">
      <c r="A44" s="45" t="s">
        <v>201</v>
      </c>
      <c r="B44" s="19" t="s">
        <v>88</v>
      </c>
      <c r="C44" s="19"/>
      <c r="D44" s="24"/>
      <c r="E44" s="23"/>
    </row>
    <row r="45" spans="1:5" x14ac:dyDescent="0.25">
      <c r="A45" s="43" t="s">
        <v>42</v>
      </c>
      <c r="B45" s="19" t="s">
        <v>228</v>
      </c>
      <c r="C45" s="19"/>
      <c r="D45" s="24">
        <v>50000000</v>
      </c>
      <c r="E45" s="23"/>
    </row>
    <row r="46" spans="1:5" x14ac:dyDescent="0.25">
      <c r="A46" s="43" t="s">
        <v>43</v>
      </c>
      <c r="B46" s="19" t="s">
        <v>89</v>
      </c>
      <c r="C46" s="19"/>
      <c r="D46" s="24"/>
      <c r="E46" s="23"/>
    </row>
    <row r="47" spans="1:5" x14ac:dyDescent="0.25">
      <c r="A47" s="43" t="s">
        <v>44</v>
      </c>
      <c r="B47" s="19" t="s">
        <v>90</v>
      </c>
      <c r="C47" s="19"/>
      <c r="D47" s="24"/>
      <c r="E47" s="23"/>
    </row>
    <row r="48" spans="1:5" x14ac:dyDescent="0.25">
      <c r="A48" s="43" t="s">
        <v>45</v>
      </c>
      <c r="B48" s="19" t="s">
        <v>91</v>
      </c>
      <c r="C48" s="19"/>
      <c r="D48" s="24"/>
      <c r="E48" s="23"/>
    </row>
    <row r="49" spans="1:5" x14ac:dyDescent="0.25">
      <c r="A49" s="43" t="s">
        <v>46</v>
      </c>
      <c r="B49" s="19" t="s">
        <v>92</v>
      </c>
      <c r="C49" s="19"/>
      <c r="D49" s="24"/>
      <c r="E49" s="23"/>
    </row>
    <row r="50" spans="1:5" x14ac:dyDescent="0.25">
      <c r="A50" s="43" t="s">
        <v>47</v>
      </c>
      <c r="B50" s="96" t="s">
        <v>93</v>
      </c>
      <c r="C50" s="19"/>
      <c r="D50" s="24"/>
      <c r="E50" s="23"/>
    </row>
    <row r="51" spans="1:5" x14ac:dyDescent="0.25">
      <c r="A51" s="45" t="s">
        <v>202</v>
      </c>
      <c r="B51" s="19" t="s">
        <v>227</v>
      </c>
      <c r="C51" s="19"/>
      <c r="D51" s="24">
        <v>100000000</v>
      </c>
      <c r="E51" s="23"/>
    </row>
    <row r="52" spans="1:5" x14ac:dyDescent="0.25">
      <c r="A52" s="45" t="s">
        <v>203</v>
      </c>
      <c r="B52" s="19" t="s">
        <v>94</v>
      </c>
      <c r="C52" s="19"/>
      <c r="D52" s="24">
        <v>12700000</v>
      </c>
      <c r="E52" s="23"/>
    </row>
    <row r="53" spans="1:5" x14ac:dyDescent="0.25">
      <c r="A53" s="46" t="s">
        <v>204</v>
      </c>
      <c r="B53" s="19" t="s">
        <v>95</v>
      </c>
      <c r="C53" s="19"/>
      <c r="D53" s="24">
        <v>6850000</v>
      </c>
      <c r="E53" s="23"/>
    </row>
    <row r="54" spans="1:5" x14ac:dyDescent="0.25">
      <c r="A54" s="46" t="s">
        <v>205</v>
      </c>
      <c r="B54" s="19" t="s">
        <v>96</v>
      </c>
      <c r="C54" s="19"/>
      <c r="D54" s="24">
        <v>1600000</v>
      </c>
      <c r="E54" s="23"/>
    </row>
    <row r="55" spans="1:5" x14ac:dyDescent="0.25">
      <c r="A55" s="46" t="s">
        <v>207</v>
      </c>
      <c r="B55" s="19" t="s">
        <v>97</v>
      </c>
      <c r="C55" s="19"/>
      <c r="D55" s="24"/>
      <c r="E55" s="23"/>
    </row>
    <row r="56" spans="1:5" x14ac:dyDescent="0.25">
      <c r="A56" s="46" t="s">
        <v>208</v>
      </c>
      <c r="B56" s="19" t="s">
        <v>98</v>
      </c>
      <c r="C56" s="19"/>
      <c r="D56" s="24"/>
      <c r="E56" s="23"/>
    </row>
    <row r="57" spans="1:5" x14ac:dyDescent="0.25">
      <c r="A57" s="45" t="s">
        <v>209</v>
      </c>
      <c r="B57" s="19" t="s">
        <v>99</v>
      </c>
      <c r="C57" s="19"/>
      <c r="D57" s="24"/>
      <c r="E57" s="23"/>
    </row>
    <row r="58" spans="1:5" x14ac:dyDescent="0.25">
      <c r="A58" s="47" t="s">
        <v>210</v>
      </c>
      <c r="B58" s="19" t="s">
        <v>100</v>
      </c>
      <c r="C58" s="19"/>
      <c r="D58" s="24"/>
      <c r="E58" s="23"/>
    </row>
    <row r="59" spans="1:5" x14ac:dyDescent="0.25">
      <c r="A59" s="47" t="s">
        <v>211</v>
      </c>
      <c r="B59" s="19" t="s">
        <v>101</v>
      </c>
      <c r="C59" s="19"/>
      <c r="D59" s="24"/>
      <c r="E59" s="23"/>
    </row>
    <row r="60" spans="1:5" x14ac:dyDescent="0.25">
      <c r="A60" s="47" t="s">
        <v>48</v>
      </c>
      <c r="B60" s="19" t="s">
        <v>102</v>
      </c>
      <c r="C60" s="19"/>
      <c r="D60" s="24"/>
      <c r="E60" s="23">
        <v>3500000</v>
      </c>
    </row>
    <row r="61" spans="1:5" x14ac:dyDescent="0.25">
      <c r="A61" s="45" t="s">
        <v>212</v>
      </c>
      <c r="B61" s="19" t="s">
        <v>103</v>
      </c>
      <c r="C61" s="19"/>
      <c r="D61" s="24"/>
      <c r="E61" s="23">
        <v>12045000</v>
      </c>
    </row>
    <row r="62" spans="1:5" x14ac:dyDescent="0.25">
      <c r="A62" s="47" t="s">
        <v>213</v>
      </c>
      <c r="B62" s="97" t="s">
        <v>104</v>
      </c>
      <c r="C62" s="19"/>
      <c r="D62" s="24"/>
      <c r="E62" s="23"/>
    </row>
    <row r="63" spans="1:5" x14ac:dyDescent="0.25">
      <c r="A63" s="47" t="s">
        <v>214</v>
      </c>
      <c r="B63" s="19" t="s">
        <v>105</v>
      </c>
      <c r="C63" s="19"/>
      <c r="D63" s="24"/>
      <c r="E63" s="23"/>
    </row>
    <row r="64" spans="1:5" x14ac:dyDescent="0.25">
      <c r="A64" s="47" t="s">
        <v>215</v>
      </c>
      <c r="B64" s="19" t="s">
        <v>106</v>
      </c>
      <c r="C64" s="19"/>
      <c r="D64" s="24"/>
      <c r="E64" s="23"/>
    </row>
    <row r="65" spans="1:5" x14ac:dyDescent="0.25">
      <c r="A65" s="47" t="s">
        <v>216</v>
      </c>
      <c r="B65" s="19" t="s">
        <v>107</v>
      </c>
      <c r="C65" s="19"/>
      <c r="D65" s="24"/>
      <c r="E65" s="23"/>
    </row>
    <row r="66" spans="1:5" x14ac:dyDescent="0.25">
      <c r="A66" s="47" t="s">
        <v>49</v>
      </c>
      <c r="B66" s="19" t="s">
        <v>108</v>
      </c>
      <c r="C66" s="19"/>
      <c r="D66" s="24">
        <v>55000</v>
      </c>
      <c r="E66" s="23"/>
    </row>
    <row r="67" spans="1:5" x14ac:dyDescent="0.25">
      <c r="A67" s="47" t="s">
        <v>217</v>
      </c>
      <c r="B67" s="19" t="s">
        <v>109</v>
      </c>
      <c r="C67" s="19"/>
      <c r="D67" s="24">
        <v>65429198</v>
      </c>
      <c r="E67" s="23"/>
    </row>
    <row r="68" spans="1:5" ht="15.75" thickBot="1" x14ac:dyDescent="0.3">
      <c r="A68" s="48" t="s">
        <v>218</v>
      </c>
      <c r="B68" s="1" t="s">
        <v>110</v>
      </c>
      <c r="C68" s="1"/>
      <c r="D68" s="27"/>
      <c r="E68" s="28"/>
    </row>
    <row r="69" spans="1:5" ht="15.75" thickBot="1" x14ac:dyDescent="0.3">
      <c r="A69" s="49" t="s">
        <v>219</v>
      </c>
      <c r="B69" s="29" t="s">
        <v>111</v>
      </c>
      <c r="C69" s="29"/>
      <c r="D69" s="30"/>
      <c r="E69" s="31"/>
    </row>
    <row r="70" spans="1:5" ht="15.75" thickBot="1" x14ac:dyDescent="0.3">
      <c r="A70" s="52"/>
      <c r="B70" s="50" t="s">
        <v>113</v>
      </c>
      <c r="C70" s="50"/>
      <c r="D70" s="51">
        <f>SUM(D5:D67)</f>
        <v>3201617480</v>
      </c>
      <c r="E70" s="51">
        <f>SUM(E5:E68)</f>
        <v>3201617480</v>
      </c>
    </row>
  </sheetData>
  <mergeCells count="29">
    <mergeCell ref="A1:B1"/>
    <mergeCell ref="A2:B2"/>
    <mergeCell ref="K4:K5"/>
    <mergeCell ref="H25:H26"/>
    <mergeCell ref="I25:I26"/>
    <mergeCell ref="J25:J26"/>
    <mergeCell ref="K25:K26"/>
    <mergeCell ref="H18:H19"/>
    <mergeCell ref="I18:I19"/>
    <mergeCell ref="J18:J19"/>
    <mergeCell ref="K18:K19"/>
    <mergeCell ref="H24:I24"/>
    <mergeCell ref="H10:I10"/>
    <mergeCell ref="H11:H12"/>
    <mergeCell ref="I11:I12"/>
    <mergeCell ref="J11:J12"/>
    <mergeCell ref="H3:I3"/>
    <mergeCell ref="I4:I5"/>
    <mergeCell ref="H4:H5"/>
    <mergeCell ref="J4:J5"/>
    <mergeCell ref="H8:I8"/>
    <mergeCell ref="L25:L26"/>
    <mergeCell ref="L30:L31"/>
    <mergeCell ref="K30:K31"/>
    <mergeCell ref="K11:K12"/>
    <mergeCell ref="H17:I17"/>
    <mergeCell ref="H15:I15"/>
    <mergeCell ref="H30:I31"/>
    <mergeCell ref="J30:J31"/>
  </mergeCells>
  <phoneticPr fontId="3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zoomScale="70" zoomScaleNormal="70" workbookViewId="0">
      <selection activeCell="G30" sqref="G30"/>
    </sheetView>
  </sheetViews>
  <sheetFormatPr defaultRowHeight="15" x14ac:dyDescent="0.25"/>
  <cols>
    <col min="1" max="1" width="11" customWidth="1"/>
    <col min="2" max="2" width="12.7109375" customWidth="1"/>
    <col min="3" max="3" width="14.7109375" customWidth="1"/>
    <col min="4" max="4" width="52.140625" customWidth="1"/>
    <col min="6" max="6" width="21.42578125" customWidth="1"/>
    <col min="7" max="7" width="22.7109375" customWidth="1"/>
    <col min="8" max="8" width="23.28515625" customWidth="1"/>
    <col min="9" max="9" width="15.7109375" customWidth="1"/>
    <col min="10" max="10" width="16.85546875" customWidth="1"/>
    <col min="11" max="11" width="18" customWidth="1"/>
    <col min="12" max="12" width="13.7109375" customWidth="1"/>
    <col min="13" max="13" width="17.28515625" customWidth="1"/>
    <col min="14" max="14" width="16.85546875" customWidth="1"/>
  </cols>
  <sheetData>
    <row r="1" spans="1:14" ht="18.75" x14ac:dyDescent="0.3">
      <c r="A1" s="154" t="s">
        <v>0</v>
      </c>
      <c r="B1" s="155"/>
      <c r="C1" s="156"/>
      <c r="D1" s="59"/>
      <c r="E1" s="59"/>
      <c r="F1" s="10"/>
      <c r="G1" s="10"/>
      <c r="H1" s="10"/>
      <c r="I1" s="10"/>
      <c r="J1" s="10"/>
      <c r="K1" s="10"/>
      <c r="L1" s="10"/>
      <c r="M1" s="10"/>
      <c r="N1" s="10"/>
    </row>
    <row r="2" spans="1:14" ht="18.75" x14ac:dyDescent="0.3">
      <c r="A2" s="154" t="s">
        <v>144</v>
      </c>
      <c r="B2" s="155"/>
      <c r="C2" s="156"/>
      <c r="D2" s="59"/>
      <c r="E2" s="59"/>
      <c r="F2" s="10"/>
      <c r="G2" s="10"/>
      <c r="H2" s="10"/>
      <c r="I2" s="10"/>
      <c r="J2" s="10"/>
      <c r="K2" s="10"/>
      <c r="L2" s="10"/>
      <c r="M2" s="10"/>
      <c r="N2" s="10"/>
    </row>
    <row r="3" spans="1:14" ht="18.75" x14ac:dyDescent="0.3">
      <c r="A3" s="154" t="s">
        <v>206</v>
      </c>
      <c r="B3" s="155"/>
      <c r="C3" s="156"/>
      <c r="D3" s="59"/>
      <c r="E3" s="59"/>
      <c r="F3" s="10"/>
      <c r="G3" s="10"/>
      <c r="H3" s="10"/>
      <c r="I3" s="10"/>
      <c r="J3" s="10"/>
      <c r="K3" s="10"/>
      <c r="L3" s="10"/>
      <c r="M3" s="10"/>
      <c r="N3" s="10"/>
    </row>
    <row r="4" spans="1:14" ht="15.75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.75" thickBot="1" x14ac:dyDescent="0.3">
      <c r="A5" s="157" t="s">
        <v>145</v>
      </c>
      <c r="B5" s="157" t="s">
        <v>146</v>
      </c>
      <c r="C5" s="157" t="s">
        <v>147</v>
      </c>
      <c r="D5" s="157" t="s">
        <v>148</v>
      </c>
      <c r="E5" s="157" t="s">
        <v>4</v>
      </c>
      <c r="F5" s="157" t="s">
        <v>5</v>
      </c>
      <c r="G5" s="157" t="s">
        <v>6</v>
      </c>
      <c r="H5" s="157" t="s">
        <v>149</v>
      </c>
      <c r="I5" s="158" t="s">
        <v>150</v>
      </c>
      <c r="J5" s="158"/>
      <c r="K5" s="158"/>
      <c r="L5" s="158" t="s">
        <v>152</v>
      </c>
      <c r="M5" s="158"/>
      <c r="N5" s="158"/>
    </row>
    <row r="6" spans="1:14" ht="15.75" thickBot="1" x14ac:dyDescent="0.3">
      <c r="A6" s="157"/>
      <c r="B6" s="157"/>
      <c r="C6" s="157"/>
      <c r="D6" s="157"/>
      <c r="E6" s="157"/>
      <c r="F6" s="157"/>
      <c r="G6" s="157"/>
      <c r="H6" s="157"/>
      <c r="I6" s="86" t="s">
        <v>196</v>
      </c>
      <c r="J6" s="86" t="s">
        <v>151</v>
      </c>
      <c r="K6" s="86" t="s">
        <v>113</v>
      </c>
      <c r="L6" s="86" t="s">
        <v>196</v>
      </c>
      <c r="M6" s="86" t="s">
        <v>151</v>
      </c>
      <c r="N6" s="86" t="s">
        <v>113</v>
      </c>
    </row>
    <row r="7" spans="1:14" ht="15.75" thickBot="1" x14ac:dyDescent="0.3">
      <c r="A7" s="43" t="s">
        <v>42</v>
      </c>
      <c r="B7" s="98">
        <v>40555</v>
      </c>
      <c r="C7" s="72" t="s">
        <v>229</v>
      </c>
      <c r="D7" s="8" t="str">
        <f>VLOOKUP(A7,'Master Akun'!$A$5:$B$69,2,FALSE)</f>
        <v>Biaya Gaji dan Upah Penjualan</v>
      </c>
      <c r="E7" s="8"/>
      <c r="F7" s="90">
        <v>5000000</v>
      </c>
      <c r="G7" s="90"/>
      <c r="H7" s="8"/>
      <c r="I7" s="8"/>
      <c r="J7" s="8"/>
      <c r="K7" s="8"/>
      <c r="L7" s="8"/>
      <c r="M7" s="8"/>
      <c r="N7" s="8"/>
    </row>
    <row r="8" spans="1:14" ht="15.75" thickBot="1" x14ac:dyDescent="0.3">
      <c r="A8" s="89" t="s">
        <v>202</v>
      </c>
      <c r="B8" s="98">
        <v>40555</v>
      </c>
      <c r="C8" s="72" t="s">
        <v>229</v>
      </c>
      <c r="D8" s="8" t="str">
        <f>VLOOKUP(A8,'Master Akun'!$A$5:$B$69,2,FALSE)</f>
        <v>Biaya Gaji dan Upah Adm</v>
      </c>
      <c r="E8" s="8"/>
      <c r="F8" s="90">
        <v>10000000</v>
      </c>
      <c r="G8" s="90"/>
      <c r="H8" s="8"/>
      <c r="I8" s="8"/>
      <c r="J8" s="8"/>
      <c r="K8" s="8"/>
      <c r="L8" s="8"/>
      <c r="M8" s="8"/>
      <c r="N8" s="8"/>
    </row>
    <row r="9" spans="1:14" ht="15.75" thickBot="1" x14ac:dyDescent="0.3">
      <c r="A9" s="43" t="s">
        <v>31</v>
      </c>
      <c r="B9" s="98">
        <v>40555</v>
      </c>
      <c r="C9" s="72" t="s">
        <v>229</v>
      </c>
      <c r="D9" s="8" t="str">
        <f>VLOOKUP(A9,'Master Akun'!$A$5:$B$69,2,FALSE)</f>
        <v>Hutang Pajak Penghasilan</v>
      </c>
      <c r="E9" s="8"/>
      <c r="F9" s="90">
        <v>240000</v>
      </c>
      <c r="G9" s="90"/>
      <c r="H9" s="8"/>
      <c r="I9" s="8"/>
      <c r="J9" s="8"/>
      <c r="K9" s="8"/>
      <c r="L9" s="8"/>
      <c r="M9" s="8"/>
      <c r="N9" s="8"/>
    </row>
    <row r="10" spans="1:14" ht="15.75" thickBot="1" x14ac:dyDescent="0.3">
      <c r="A10" s="43" t="s">
        <v>8</v>
      </c>
      <c r="B10" s="98">
        <v>40555</v>
      </c>
      <c r="C10" s="72" t="s">
        <v>229</v>
      </c>
      <c r="D10" s="8" t="str">
        <f>VLOOKUP(A10,'Master Akun'!$A$5:$B$69,2,FALSE)</f>
        <v>Bank</v>
      </c>
      <c r="E10" s="8"/>
      <c r="F10" s="90"/>
      <c r="G10" s="90">
        <f>SUM(F7+F8+F9)</f>
        <v>15240000</v>
      </c>
      <c r="H10" s="8"/>
      <c r="I10" s="8"/>
      <c r="J10" s="8"/>
      <c r="K10" s="8"/>
      <c r="L10" s="8"/>
      <c r="M10" s="8"/>
      <c r="N10" s="8"/>
    </row>
    <row r="11" spans="1:14" ht="15.75" thickBot="1" x14ac:dyDescent="0.3">
      <c r="A11" s="43" t="s">
        <v>7</v>
      </c>
      <c r="B11" s="98">
        <v>40586</v>
      </c>
      <c r="C11" s="72" t="s">
        <v>230</v>
      </c>
      <c r="D11" s="8" t="str">
        <f>VLOOKUP(A11,'Master Akun'!$A$5:$B$69,2,FALSE)</f>
        <v>Kas Kecil</v>
      </c>
      <c r="E11" s="8"/>
      <c r="F11" s="90">
        <v>77500000</v>
      </c>
      <c r="G11" s="90"/>
      <c r="H11" s="8"/>
      <c r="I11" s="8"/>
      <c r="J11" s="8"/>
      <c r="K11" s="8"/>
      <c r="L11" s="8"/>
      <c r="M11" s="8"/>
      <c r="N11" s="8"/>
    </row>
    <row r="12" spans="1:14" ht="15.75" thickBot="1" x14ac:dyDescent="0.3">
      <c r="A12" s="43" t="s">
        <v>10</v>
      </c>
      <c r="B12" s="98">
        <v>40586</v>
      </c>
      <c r="C12" s="72" t="s">
        <v>230</v>
      </c>
      <c r="D12" s="8" t="str">
        <f>VLOOKUP(A12,'Master Akun'!$A$5:$B$69,2,FALSE)</f>
        <v>Piutang Usaha</v>
      </c>
      <c r="E12" s="11"/>
      <c r="F12" s="90"/>
      <c r="G12" s="90">
        <v>77500000</v>
      </c>
      <c r="H12" s="8"/>
      <c r="I12" s="8"/>
      <c r="J12" s="8"/>
      <c r="K12" s="8"/>
      <c r="L12" s="8"/>
      <c r="M12" s="8"/>
      <c r="N12" s="8"/>
    </row>
    <row r="13" spans="1:14" ht="15.75" thickBot="1" x14ac:dyDescent="0.3">
      <c r="A13" s="43" t="s">
        <v>20</v>
      </c>
      <c r="B13" s="98">
        <v>40586</v>
      </c>
      <c r="C13" s="72" t="s">
        <v>231</v>
      </c>
      <c r="D13" s="8" t="str">
        <f>VLOOKUP(A13,'Master Akun'!$A$5:$B$69,2,FALSE)</f>
        <v>Iklan di bayar di muka</v>
      </c>
      <c r="E13" s="8"/>
      <c r="F13" s="90">
        <v>30000000</v>
      </c>
      <c r="G13" s="90"/>
      <c r="H13" s="8"/>
      <c r="I13" s="8"/>
      <c r="J13" s="8"/>
      <c r="K13" s="8"/>
      <c r="L13" s="8"/>
      <c r="M13" s="8"/>
      <c r="N13" s="8"/>
    </row>
    <row r="14" spans="1:14" ht="15.75" thickBot="1" x14ac:dyDescent="0.3">
      <c r="A14" s="43" t="s">
        <v>10</v>
      </c>
      <c r="B14" s="98">
        <v>40586</v>
      </c>
      <c r="C14" s="72" t="s">
        <v>231</v>
      </c>
      <c r="D14" s="8" t="str">
        <f>VLOOKUP(A14,'Master Akun'!$A$5:$B$69,2,FALSE)</f>
        <v>Piutang Usaha</v>
      </c>
      <c r="E14" s="8"/>
      <c r="F14" s="90">
        <v>148750000</v>
      </c>
      <c r="G14" s="90"/>
      <c r="H14" s="8"/>
      <c r="I14" s="8"/>
      <c r="J14" s="8"/>
      <c r="K14" s="8"/>
      <c r="L14" s="8"/>
      <c r="M14" s="8"/>
      <c r="N14" s="8"/>
    </row>
    <row r="15" spans="1:14" ht="15.75" thickBot="1" x14ac:dyDescent="0.3">
      <c r="A15" s="43" t="s">
        <v>38</v>
      </c>
      <c r="B15" s="98">
        <v>40586</v>
      </c>
      <c r="C15" s="72" t="s">
        <v>231</v>
      </c>
      <c r="D15" s="8" t="str">
        <f>VLOOKUP(A15,'Master Akun'!$A$5:$B$69,2,FALSE)</f>
        <v>Penjualan</v>
      </c>
      <c r="E15" s="8"/>
      <c r="F15" s="90"/>
      <c r="G15" s="90">
        <v>162500000</v>
      </c>
      <c r="H15" s="8"/>
      <c r="I15" s="8"/>
      <c r="J15" s="8"/>
      <c r="K15" s="8"/>
      <c r="L15" s="8"/>
      <c r="M15" s="8"/>
      <c r="N15" s="8"/>
    </row>
    <row r="16" spans="1:14" ht="15.75" thickBot="1" x14ac:dyDescent="0.3">
      <c r="A16" s="43" t="s">
        <v>30</v>
      </c>
      <c r="B16" s="98">
        <v>40586</v>
      </c>
      <c r="C16" s="72" t="s">
        <v>231</v>
      </c>
      <c r="D16" s="8" t="str">
        <f>VLOOKUP(A16,'Master Akun'!$A$5:$B$69,2,FALSE)</f>
        <v>PPN Keluaran</v>
      </c>
      <c r="E16" s="8"/>
      <c r="F16" s="90"/>
      <c r="G16" s="90">
        <v>16250000</v>
      </c>
      <c r="H16" s="8"/>
      <c r="I16" s="8"/>
      <c r="J16" s="8"/>
      <c r="K16" s="8"/>
      <c r="L16" s="8"/>
      <c r="M16" s="8"/>
      <c r="N16" s="8"/>
    </row>
    <row r="17" spans="1:14" ht="15.75" thickBot="1" x14ac:dyDescent="0.3">
      <c r="A17" s="43" t="s">
        <v>205</v>
      </c>
      <c r="B17" s="98">
        <v>40614</v>
      </c>
      <c r="C17" s="72" t="s">
        <v>232</v>
      </c>
      <c r="D17" s="8" t="str">
        <f>VLOOKUP(A17,'Master Akun'!$A$5:$B$69,2,FALSE)</f>
        <v>Biaya Entertain</v>
      </c>
      <c r="E17" s="8"/>
      <c r="F17" s="90">
        <v>25000</v>
      </c>
      <c r="G17" s="90"/>
      <c r="H17" s="8"/>
      <c r="I17" s="8"/>
      <c r="J17" s="8"/>
      <c r="K17" s="8"/>
      <c r="L17" s="8"/>
      <c r="M17" s="8"/>
      <c r="N17" s="8"/>
    </row>
    <row r="18" spans="1:14" ht="15.75" thickBot="1" x14ac:dyDescent="0.3">
      <c r="A18" s="43" t="s">
        <v>7</v>
      </c>
      <c r="B18" s="98">
        <v>40614</v>
      </c>
      <c r="C18" s="72" t="s">
        <v>232</v>
      </c>
      <c r="D18" s="8" t="str">
        <f>VLOOKUP(A18,'Master Akun'!$A$5:$B$69,2,FALSE)</f>
        <v>Kas Kecil</v>
      </c>
      <c r="E18" s="8"/>
      <c r="F18" s="90"/>
      <c r="G18" s="90">
        <v>25000</v>
      </c>
      <c r="H18" s="8"/>
      <c r="I18" s="8"/>
      <c r="J18" s="8"/>
      <c r="K18" s="8"/>
      <c r="L18" s="8"/>
      <c r="M18" s="8"/>
      <c r="N18" s="8"/>
    </row>
    <row r="19" spans="1:14" ht="15.75" thickBot="1" x14ac:dyDescent="0.3">
      <c r="A19" s="43" t="s">
        <v>7</v>
      </c>
      <c r="B19" s="98">
        <v>40645</v>
      </c>
      <c r="C19" s="72" t="s">
        <v>233</v>
      </c>
      <c r="D19" s="8" t="str">
        <f>VLOOKUP(A19,'Master Akun'!$A$5:$B$69,2,FALSE)</f>
        <v>Kas Kecil</v>
      </c>
      <c r="E19" s="8"/>
      <c r="F19" s="90">
        <v>105040000</v>
      </c>
      <c r="G19" s="90"/>
      <c r="H19" s="8"/>
      <c r="I19" s="8"/>
      <c r="J19" s="8"/>
      <c r="K19" s="8"/>
      <c r="L19" s="8"/>
      <c r="M19" s="8"/>
      <c r="N19" s="8"/>
    </row>
    <row r="20" spans="1:14" ht="15.75" thickBot="1" x14ac:dyDescent="0.3">
      <c r="A20" s="43" t="s">
        <v>213</v>
      </c>
      <c r="B20" s="98">
        <v>40645</v>
      </c>
      <c r="C20" s="72" t="s">
        <v>233</v>
      </c>
      <c r="D20" s="8" t="str">
        <f>VLOOKUP(A20,'Master Akun'!$A$5:$B$69,2,FALSE)</f>
        <v>Pendapatan denda keterlambatan</v>
      </c>
      <c r="E20" s="8"/>
      <c r="F20" s="90"/>
      <c r="G20" s="90">
        <v>1050000</v>
      </c>
      <c r="H20" s="8"/>
      <c r="I20" s="8"/>
      <c r="J20" s="8"/>
      <c r="K20" s="8"/>
      <c r="L20" s="8"/>
      <c r="M20" s="8"/>
      <c r="N20" s="8"/>
    </row>
    <row r="21" spans="1:14" ht="15.75" thickBot="1" x14ac:dyDescent="0.3">
      <c r="A21" s="44" t="s">
        <v>10</v>
      </c>
      <c r="B21" s="98">
        <v>40645</v>
      </c>
      <c r="C21" s="72" t="s">
        <v>233</v>
      </c>
      <c r="D21" s="8" t="str">
        <f>VLOOKUP(A21,'Master Akun'!$A$5:$B$69,2,FALSE)</f>
        <v>Piutang Usaha</v>
      </c>
      <c r="E21" s="8"/>
      <c r="F21" s="90"/>
      <c r="G21" s="90">
        <v>105040000</v>
      </c>
      <c r="H21" s="8"/>
      <c r="I21" s="8"/>
      <c r="J21" s="8"/>
      <c r="K21" s="8"/>
      <c r="L21" s="8"/>
      <c r="M21" s="8"/>
      <c r="N21" s="8"/>
    </row>
    <row r="22" spans="1:14" ht="15.75" thickBot="1" x14ac:dyDescent="0.3">
      <c r="A22" s="43" t="s">
        <v>27</v>
      </c>
      <c r="B22" s="98">
        <v>40645</v>
      </c>
      <c r="C22" s="72" t="s">
        <v>234</v>
      </c>
      <c r="D22" s="8" t="str">
        <f>VLOOKUP(A22,'Master Akun'!$A$5:$B$69,2,FALSE)</f>
        <v>Hutang Usaha</v>
      </c>
      <c r="E22" s="8"/>
      <c r="F22" s="90">
        <v>190120000</v>
      </c>
      <c r="G22" s="90"/>
      <c r="H22" s="8"/>
      <c r="I22" s="8"/>
      <c r="J22" s="8"/>
      <c r="K22" s="8"/>
      <c r="L22" s="8"/>
      <c r="M22" s="8"/>
      <c r="N22" s="8"/>
    </row>
    <row r="23" spans="1:14" ht="15.75" thickBot="1" x14ac:dyDescent="0.3">
      <c r="A23" s="43" t="s">
        <v>7</v>
      </c>
      <c r="B23" s="98">
        <v>40645</v>
      </c>
      <c r="C23" s="72" t="s">
        <v>234</v>
      </c>
      <c r="D23" s="8" t="str">
        <f>VLOOKUP(A23,'Master Akun'!$A$5:$B$69,2,FALSE)</f>
        <v>Kas Kecil</v>
      </c>
      <c r="E23" s="8"/>
      <c r="F23" s="90"/>
      <c r="G23" s="90">
        <v>190120000</v>
      </c>
      <c r="H23" s="8"/>
      <c r="I23" s="8"/>
      <c r="J23" s="8"/>
      <c r="K23" s="8"/>
      <c r="L23" s="8"/>
      <c r="M23" s="8"/>
      <c r="N23" s="8"/>
    </row>
    <row r="24" spans="1:14" ht="15.75" thickBot="1" x14ac:dyDescent="0.3">
      <c r="A24" s="43" t="s">
        <v>12</v>
      </c>
      <c r="B24" s="98">
        <v>40675</v>
      </c>
      <c r="C24" s="72" t="s">
        <v>235</v>
      </c>
      <c r="D24" s="8" t="str">
        <f>VLOOKUP(A24,'Master Akun'!$A$5:$B$69,2,FALSE)</f>
        <v>Piutang Karyawan</v>
      </c>
      <c r="E24" s="8"/>
      <c r="F24" s="90">
        <v>50000</v>
      </c>
      <c r="G24" s="90"/>
      <c r="H24" s="8"/>
      <c r="I24" s="8"/>
      <c r="J24" s="8"/>
      <c r="K24" s="8"/>
      <c r="L24" s="8"/>
      <c r="M24" s="8"/>
      <c r="N24" s="8"/>
    </row>
    <row r="25" spans="1:14" ht="15.75" thickBot="1" x14ac:dyDescent="0.3">
      <c r="A25" s="43" t="s">
        <v>7</v>
      </c>
      <c r="B25" s="98">
        <v>40675</v>
      </c>
      <c r="C25" s="72" t="s">
        <v>235</v>
      </c>
      <c r="D25" s="8" t="str">
        <f>VLOOKUP(A25,'Master Akun'!$A$5:$B$69,2,FALSE)</f>
        <v>Kas Kecil</v>
      </c>
      <c r="E25" s="8"/>
      <c r="F25" s="90"/>
      <c r="G25" s="90">
        <v>500000</v>
      </c>
      <c r="H25" s="8"/>
      <c r="I25" s="8"/>
      <c r="J25" s="8"/>
      <c r="K25" s="8"/>
      <c r="L25" s="8"/>
      <c r="M25" s="8"/>
      <c r="N25" s="8"/>
    </row>
    <row r="26" spans="1:14" ht="15.75" thickBot="1" x14ac:dyDescent="0.3">
      <c r="A26" s="43" t="s">
        <v>10</v>
      </c>
      <c r="B26" s="98">
        <v>40675</v>
      </c>
      <c r="C26" s="72" t="s">
        <v>238</v>
      </c>
      <c r="D26" s="8" t="str">
        <f>VLOOKUP(A26,'Master Akun'!$A$5:$B$69,2,FALSE)</f>
        <v>Piutang Usaha</v>
      </c>
      <c r="E26" s="8"/>
      <c r="F26" s="90">
        <v>220700000</v>
      </c>
      <c r="G26" s="90"/>
      <c r="H26" s="8"/>
      <c r="I26" s="8"/>
      <c r="J26" s="8"/>
      <c r="K26" s="8"/>
      <c r="L26" s="8"/>
      <c r="M26" s="8"/>
      <c r="N26" s="8"/>
    </row>
    <row r="27" spans="1:14" ht="15.75" thickBot="1" x14ac:dyDescent="0.3">
      <c r="A27" s="43" t="s">
        <v>38</v>
      </c>
      <c r="B27" s="98">
        <v>40675</v>
      </c>
      <c r="C27" s="72" t="s">
        <v>238</v>
      </c>
      <c r="D27" s="8" t="str">
        <f>VLOOKUP(A27,'Master Akun'!$A$5:$B$69,2,FALSE)</f>
        <v>Penjualan</v>
      </c>
      <c r="E27" s="8"/>
      <c r="F27" s="90"/>
      <c r="G27" s="90">
        <v>183000000</v>
      </c>
      <c r="H27" s="8"/>
      <c r="I27" s="8"/>
      <c r="J27" s="8"/>
      <c r="K27" s="8"/>
      <c r="L27" s="8"/>
      <c r="M27" s="8"/>
      <c r="N27" s="8"/>
    </row>
    <row r="28" spans="1:14" ht="15.75" thickBot="1" x14ac:dyDescent="0.3">
      <c r="A28" s="43" t="s">
        <v>47</v>
      </c>
      <c r="B28" s="98">
        <v>40675</v>
      </c>
      <c r="C28" s="72" t="s">
        <v>238</v>
      </c>
      <c r="D28" s="8" t="str">
        <f>VLOOKUP(A28,'Master Akun'!$A$5:$B$69,2,FALSE)</f>
        <v>Biaya Lain Penjualan</v>
      </c>
      <c r="E28" s="8"/>
      <c r="F28" s="90"/>
      <c r="G28" s="90">
        <v>1000000</v>
      </c>
      <c r="H28" s="8"/>
      <c r="I28" s="8"/>
      <c r="J28" s="8"/>
      <c r="K28" s="8"/>
      <c r="L28" s="8"/>
      <c r="M28" s="8"/>
      <c r="N28" s="8"/>
    </row>
    <row r="29" spans="1:14" ht="15.75" thickBot="1" x14ac:dyDescent="0.3">
      <c r="A29" s="43" t="s">
        <v>30</v>
      </c>
      <c r="B29" s="98">
        <v>40675</v>
      </c>
      <c r="C29" s="72" t="s">
        <v>238</v>
      </c>
      <c r="D29" s="8" t="str">
        <f>VLOOKUP(A29,'Master Akun'!$A$5:$B$69,2,FALSE)</f>
        <v>PPN Keluaran</v>
      </c>
      <c r="E29" s="8"/>
      <c r="F29" s="90"/>
      <c r="G29" s="90">
        <v>18400000</v>
      </c>
      <c r="H29" s="8"/>
      <c r="I29" s="8"/>
      <c r="J29" s="8"/>
      <c r="K29" s="8"/>
      <c r="L29" s="8"/>
      <c r="M29" s="8"/>
      <c r="N29" s="8"/>
    </row>
    <row r="30" spans="1:14" ht="15.75" thickBot="1" x14ac:dyDescent="0.3">
      <c r="A30" s="45" t="s">
        <v>216</v>
      </c>
      <c r="B30" s="98">
        <v>40675</v>
      </c>
      <c r="C30" s="72" t="s">
        <v>238</v>
      </c>
      <c r="D30" s="8" t="str">
        <f>VLOOKUP(A30,'Master Akun'!$A$5:$B$69,2,FALSE)</f>
        <v>Pendapatan lain-lain</v>
      </c>
      <c r="E30" s="8"/>
      <c r="F30" s="90"/>
      <c r="G30" s="90">
        <v>18300000</v>
      </c>
      <c r="H30" s="8"/>
      <c r="I30" s="8"/>
      <c r="J30" s="8"/>
      <c r="K30" s="8"/>
      <c r="L30" s="8"/>
      <c r="M30" s="8"/>
      <c r="N30" s="8"/>
    </row>
    <row r="31" spans="1:14" ht="15.75" thickBot="1" x14ac:dyDescent="0.3">
      <c r="A31" s="43" t="s">
        <v>10</v>
      </c>
      <c r="B31" s="98">
        <v>40706</v>
      </c>
      <c r="C31" s="72" t="s">
        <v>239</v>
      </c>
      <c r="D31" s="8" t="str">
        <f>VLOOKUP(A31,'Master Akun'!$A$5:$B$69,2,FALSE)</f>
        <v>Piutang Usaha</v>
      </c>
      <c r="E31" s="8"/>
      <c r="F31" s="90">
        <v>149490000</v>
      </c>
      <c r="G31" s="90"/>
      <c r="H31" s="8"/>
      <c r="I31" s="8"/>
      <c r="J31" s="8"/>
      <c r="K31" s="8"/>
      <c r="L31" s="8"/>
      <c r="M31" s="8"/>
      <c r="N31" s="8"/>
    </row>
    <row r="32" spans="1:14" ht="15.75" thickBot="1" x14ac:dyDescent="0.3">
      <c r="A32" s="43" t="s">
        <v>38</v>
      </c>
      <c r="B32" s="98">
        <v>40706</v>
      </c>
      <c r="C32" s="72" t="s">
        <v>239</v>
      </c>
      <c r="D32" s="8" t="str">
        <f>VLOOKUP(A32,'Master Akun'!$A$5:$B$69,2,FALSE)</f>
        <v>Penjualan</v>
      </c>
      <c r="E32" s="8"/>
      <c r="F32" s="90"/>
      <c r="G32" s="90">
        <v>135900000</v>
      </c>
      <c r="H32" s="8"/>
      <c r="I32" s="8"/>
      <c r="J32" s="8"/>
      <c r="K32" s="8"/>
      <c r="L32" s="8"/>
      <c r="M32" s="8"/>
      <c r="N32" s="8"/>
    </row>
    <row r="33" spans="1:14" ht="15.75" thickBot="1" x14ac:dyDescent="0.3">
      <c r="A33" s="43" t="s">
        <v>30</v>
      </c>
      <c r="B33" s="98">
        <v>40706</v>
      </c>
      <c r="C33" s="72" t="s">
        <v>239</v>
      </c>
      <c r="D33" s="8" t="str">
        <f>VLOOKUP(A33,'Master Akun'!$A$5:$B$69,2,FALSE)</f>
        <v>PPN Keluaran</v>
      </c>
      <c r="E33" s="8"/>
      <c r="F33" s="90"/>
      <c r="G33" s="90">
        <v>13590000</v>
      </c>
      <c r="H33" s="8"/>
      <c r="I33" s="8"/>
      <c r="J33" s="8"/>
      <c r="K33" s="8"/>
      <c r="L33" s="8"/>
      <c r="M33" s="8"/>
      <c r="N33" s="8"/>
    </row>
    <row r="34" spans="1:14" ht="15.75" thickBot="1" x14ac:dyDescent="0.3">
      <c r="A34" s="45" t="s">
        <v>27</v>
      </c>
      <c r="B34" s="98">
        <v>40706</v>
      </c>
      <c r="C34" s="72" t="s">
        <v>240</v>
      </c>
      <c r="D34" s="8" t="str">
        <f>VLOOKUP(A34,'Master Akun'!$A$5:$B$69,2,FALSE)</f>
        <v>Hutang Usaha</v>
      </c>
      <c r="E34" s="8"/>
      <c r="F34" s="90">
        <v>18000000</v>
      </c>
      <c r="G34" s="90"/>
      <c r="H34" s="8"/>
      <c r="I34" s="8"/>
      <c r="J34" s="8"/>
      <c r="K34" s="8"/>
      <c r="L34" s="8"/>
      <c r="M34" s="8"/>
      <c r="N34" s="8"/>
    </row>
    <row r="35" spans="1:14" ht="15.75" thickBot="1" x14ac:dyDescent="0.3">
      <c r="A35" s="45" t="s">
        <v>216</v>
      </c>
      <c r="B35" s="98">
        <v>40706</v>
      </c>
      <c r="C35" s="72" t="s">
        <v>240</v>
      </c>
      <c r="D35" s="8" t="str">
        <f>VLOOKUP(A35,'Master Akun'!$A$5:$B$69,2,FALSE)</f>
        <v>Pendapatan lain-lain</v>
      </c>
      <c r="E35" s="8"/>
      <c r="F35" s="90"/>
      <c r="G35" s="90">
        <v>1800000</v>
      </c>
      <c r="H35" s="8"/>
      <c r="I35" s="8"/>
      <c r="J35" s="8"/>
      <c r="K35" s="8"/>
      <c r="L35" s="8"/>
      <c r="M35" s="8"/>
      <c r="N35" s="8"/>
    </row>
    <row r="36" spans="1:14" ht="15.75" thickBot="1" x14ac:dyDescent="0.3">
      <c r="A36" s="46" t="s">
        <v>30</v>
      </c>
      <c r="B36" s="98">
        <v>40706</v>
      </c>
      <c r="C36" s="72" t="s">
        <v>240</v>
      </c>
      <c r="D36" s="8" t="str">
        <f>VLOOKUP(A36,'Master Akun'!$A$5:$B$69,2,FALSE)</f>
        <v>PPN Keluaran</v>
      </c>
      <c r="E36" s="8"/>
      <c r="F36" s="90"/>
      <c r="G36" s="90">
        <v>1800000</v>
      </c>
      <c r="H36" s="8"/>
      <c r="I36" s="8"/>
      <c r="J36" s="8"/>
      <c r="K36" s="8"/>
      <c r="L36" s="8"/>
      <c r="M36" s="8"/>
      <c r="N36" s="8"/>
    </row>
    <row r="37" spans="1:14" ht="15.75" thickBot="1" x14ac:dyDescent="0.3">
      <c r="A37" s="46" t="s">
        <v>200</v>
      </c>
      <c r="B37" s="98">
        <v>40706</v>
      </c>
      <c r="C37" s="72" t="s">
        <v>240</v>
      </c>
      <c r="D37" s="8" t="str">
        <f>VLOOKUP(A37,'Master Akun'!$A$5:$B$69,2,FALSE)</f>
        <v>Retur Pembelian</v>
      </c>
      <c r="E37" s="8"/>
      <c r="F37" s="90"/>
      <c r="G37" s="90">
        <v>21600000</v>
      </c>
      <c r="H37" s="8"/>
      <c r="I37" s="8"/>
      <c r="J37" s="8"/>
      <c r="K37" s="8"/>
      <c r="L37" s="8"/>
      <c r="M37" s="8"/>
      <c r="N37" s="8"/>
    </row>
    <row r="38" spans="1:14" ht="15.75" thickBot="1" x14ac:dyDescent="0.3">
      <c r="A38" s="45" t="s">
        <v>15</v>
      </c>
      <c r="B38" s="98">
        <v>40767</v>
      </c>
      <c r="C38" s="72" t="s">
        <v>241</v>
      </c>
      <c r="D38" s="8" t="str">
        <f>VLOOKUP(A38,'Master Akun'!$A$5:$B$69,2,FALSE)</f>
        <v>Persediaan Perlengkapan Kantor</v>
      </c>
      <c r="E38" s="8"/>
      <c r="F38" s="90">
        <v>450000</v>
      </c>
      <c r="G38" s="90"/>
      <c r="H38" s="8"/>
      <c r="I38" s="8"/>
      <c r="J38" s="8"/>
      <c r="K38" s="8"/>
      <c r="L38" s="8"/>
      <c r="M38" s="8"/>
      <c r="N38" s="8"/>
    </row>
    <row r="39" spans="1:14" ht="15.75" thickBot="1" x14ac:dyDescent="0.3">
      <c r="A39" s="45" t="s">
        <v>16</v>
      </c>
      <c r="B39" s="98">
        <v>40767</v>
      </c>
      <c r="C39" s="72" t="s">
        <v>241</v>
      </c>
      <c r="D39" s="8" t="str">
        <f>VLOOKUP(A39,'Master Akun'!$A$5:$B$69,2,FALSE)</f>
        <v>Persediaan Perlengkapan Toko</v>
      </c>
      <c r="E39" s="8"/>
      <c r="F39" s="90">
        <v>510000</v>
      </c>
      <c r="G39" s="90"/>
      <c r="H39" s="8"/>
      <c r="I39" s="8"/>
      <c r="J39" s="8"/>
      <c r="K39" s="8"/>
      <c r="L39" s="8"/>
      <c r="M39" s="8"/>
      <c r="N39" s="8"/>
    </row>
    <row r="40" spans="1:14" ht="15.75" thickBot="1" x14ac:dyDescent="0.3">
      <c r="A40" s="45" t="s">
        <v>7</v>
      </c>
      <c r="B40" s="98">
        <v>40767</v>
      </c>
      <c r="C40" s="72" t="s">
        <v>241</v>
      </c>
      <c r="D40" s="8" t="str">
        <f>VLOOKUP(A40,'Master Akun'!$A$5:$B$69,2,FALSE)</f>
        <v>Kas Kecil</v>
      </c>
      <c r="E40" s="8"/>
      <c r="F40" s="90"/>
      <c r="G40" s="90">
        <f>SUM(F38+F39)</f>
        <v>960000</v>
      </c>
      <c r="H40" s="8"/>
      <c r="I40" s="8"/>
      <c r="J40" s="8"/>
      <c r="K40" s="8"/>
      <c r="L40" s="8"/>
      <c r="M40" s="8"/>
      <c r="N40" s="8"/>
    </row>
    <row r="41" spans="1:14" ht="15.75" thickBot="1" x14ac:dyDescent="0.3">
      <c r="A41" s="46" t="s">
        <v>8</v>
      </c>
      <c r="B41" s="98">
        <v>40798</v>
      </c>
      <c r="C41" s="72" t="s">
        <v>242</v>
      </c>
      <c r="D41" s="8" t="str">
        <f>VLOOKUP(A41,'Master Akun'!$A$5:$B$69,2,FALSE)</f>
        <v>Bank</v>
      </c>
      <c r="E41" s="8"/>
      <c r="F41" s="90">
        <v>40000000</v>
      </c>
      <c r="G41" s="90"/>
      <c r="H41" s="8"/>
      <c r="I41" s="8"/>
      <c r="J41" s="8"/>
      <c r="K41" s="8"/>
      <c r="L41" s="8"/>
      <c r="M41" s="8"/>
      <c r="N41" s="8"/>
    </row>
    <row r="42" spans="1:14" ht="15.75" thickBot="1" x14ac:dyDescent="0.3">
      <c r="A42" s="46" t="s">
        <v>10</v>
      </c>
      <c r="B42" s="98">
        <v>40798</v>
      </c>
      <c r="C42" s="72" t="s">
        <v>242</v>
      </c>
      <c r="D42" s="8" t="str">
        <f>VLOOKUP(A42,'Master Akun'!$A$5:$B$69,2,FALSE)</f>
        <v>Piutang Usaha</v>
      </c>
      <c r="E42" s="8"/>
      <c r="F42" s="90">
        <v>113120000</v>
      </c>
      <c r="G42" s="90"/>
      <c r="H42" s="8"/>
      <c r="I42" s="8"/>
      <c r="J42" s="8"/>
      <c r="K42" s="8"/>
      <c r="L42" s="8"/>
      <c r="M42" s="8"/>
      <c r="N42" s="8"/>
    </row>
    <row r="43" spans="1:14" ht="15.75" thickBot="1" x14ac:dyDescent="0.3">
      <c r="A43" s="45" t="s">
        <v>38</v>
      </c>
      <c r="B43" s="98">
        <v>40798</v>
      </c>
      <c r="C43" s="72" t="s">
        <v>242</v>
      </c>
      <c r="D43" s="8" t="str">
        <f>VLOOKUP(A43,'Master Akun'!$A$5:$B$69,2,FALSE)</f>
        <v>Penjualan</v>
      </c>
      <c r="E43" s="8"/>
      <c r="F43" s="90"/>
      <c r="G43" s="90">
        <v>139200000</v>
      </c>
      <c r="H43" s="8"/>
      <c r="I43" s="8"/>
      <c r="J43" s="8"/>
      <c r="K43" s="8"/>
      <c r="L43" s="8"/>
      <c r="M43" s="8"/>
      <c r="N43" s="8"/>
    </row>
    <row r="44" spans="1:14" ht="15.75" thickBot="1" x14ac:dyDescent="0.3">
      <c r="A44" s="64" t="s">
        <v>30</v>
      </c>
      <c r="B44" s="102">
        <v>40798</v>
      </c>
      <c r="C44" s="72" t="s">
        <v>242</v>
      </c>
      <c r="D44" s="65" t="str">
        <f>VLOOKUP(A44,'Master Akun'!$A$5:$B$69,2,FALSE)</f>
        <v>PPN Keluaran</v>
      </c>
      <c r="E44" s="65"/>
      <c r="F44" s="91"/>
      <c r="G44" s="91">
        <v>13920000</v>
      </c>
      <c r="H44" s="65"/>
      <c r="I44" s="65"/>
      <c r="J44" s="65"/>
      <c r="K44" s="65"/>
      <c r="L44" s="65"/>
      <c r="M44" s="65"/>
      <c r="N44" s="65"/>
    </row>
    <row r="45" spans="1:14" ht="15.75" thickBot="1" x14ac:dyDescent="0.3">
      <c r="A45" s="66" t="s">
        <v>41</v>
      </c>
      <c r="B45" s="98">
        <v>40798</v>
      </c>
      <c r="C45" s="72" t="s">
        <v>242</v>
      </c>
      <c r="D45" s="8" t="str">
        <f>VLOOKUP(A45,'Master Akun'!$A$5:$B$69,2,FALSE)</f>
        <v>Harga Pokok Penjualan</v>
      </c>
      <c r="E45" s="8"/>
      <c r="F45" s="90">
        <v>895200000</v>
      </c>
      <c r="G45" s="90"/>
      <c r="H45" s="65"/>
      <c r="I45" s="65"/>
      <c r="J45" s="65"/>
      <c r="K45" s="65"/>
      <c r="L45" s="65"/>
      <c r="M45" s="65"/>
      <c r="N45" s="65"/>
    </row>
    <row r="46" spans="1:14" ht="15.75" thickBot="1" x14ac:dyDescent="0.3">
      <c r="A46" s="66" t="s">
        <v>8</v>
      </c>
      <c r="B46" s="104">
        <v>40828</v>
      </c>
      <c r="C46" s="99" t="s">
        <v>243</v>
      </c>
      <c r="D46" s="67" t="str">
        <f>VLOOKUP(A46,'Master Akun'!$A$5:$B$69,2,FALSE)</f>
        <v>Bank</v>
      </c>
      <c r="E46" s="68"/>
      <c r="F46" s="92">
        <v>47175300</v>
      </c>
      <c r="G46" s="93"/>
      <c r="H46" s="70"/>
      <c r="I46" s="67"/>
      <c r="J46" s="67"/>
      <c r="K46" s="67"/>
      <c r="L46" s="67"/>
      <c r="M46" s="67"/>
      <c r="N46" s="71"/>
    </row>
    <row r="47" spans="1:14" ht="15.75" thickBot="1" x14ac:dyDescent="0.3">
      <c r="A47" s="72" t="s">
        <v>9</v>
      </c>
      <c r="B47" s="105">
        <v>40828</v>
      </c>
      <c r="C47" s="99" t="s">
        <v>243</v>
      </c>
      <c r="D47" s="67" t="str">
        <f>VLOOKUP(A47,'Master Akun'!$A$5:$B$69,2,FALSE)</f>
        <v>Surat Berharga</v>
      </c>
      <c r="E47" s="67"/>
      <c r="F47" s="92"/>
      <c r="G47" s="93">
        <v>471753000</v>
      </c>
      <c r="H47" s="70"/>
      <c r="I47" s="67"/>
      <c r="J47" s="67"/>
      <c r="K47" s="67"/>
      <c r="L47" s="67"/>
      <c r="M47" s="67"/>
      <c r="N47" s="71"/>
    </row>
    <row r="48" spans="1:14" ht="15.75" thickBot="1" x14ac:dyDescent="0.3">
      <c r="A48" s="103" t="s">
        <v>207</v>
      </c>
      <c r="B48" s="105">
        <v>40828</v>
      </c>
      <c r="C48" s="99" t="s">
        <v>243</v>
      </c>
      <c r="D48" s="67" t="str">
        <f>VLOOKUP(A48,'Master Akun'!$A$5:$B$69,2,FALSE)</f>
        <v>Pajak Penghasilan</v>
      </c>
      <c r="E48" s="67"/>
      <c r="F48" s="92"/>
      <c r="G48" s="93">
        <v>471753</v>
      </c>
      <c r="H48" s="70"/>
      <c r="I48" s="67"/>
      <c r="J48" s="67"/>
      <c r="K48" s="67"/>
      <c r="L48" s="67"/>
      <c r="M48" s="67"/>
      <c r="N48" s="71"/>
    </row>
    <row r="49" spans="1:14" ht="15.75" thickBot="1" x14ac:dyDescent="0.3">
      <c r="A49" s="106" t="s">
        <v>203</v>
      </c>
      <c r="B49" s="105">
        <v>40828</v>
      </c>
      <c r="C49" s="99" t="s">
        <v>244</v>
      </c>
      <c r="D49" s="69" t="str">
        <f>VLOOKUP(A49,'Master Akun'!$A$5:$B$69,2,FALSE)</f>
        <v>Biaya Listrik, Telp dan Air</v>
      </c>
      <c r="E49" s="70"/>
      <c r="F49" s="92">
        <v>1135000</v>
      </c>
      <c r="G49" s="93"/>
      <c r="H49" s="70"/>
      <c r="I49" s="71"/>
      <c r="J49" s="76"/>
      <c r="K49" s="67"/>
      <c r="L49" s="67"/>
      <c r="M49" s="67"/>
      <c r="N49" s="71"/>
    </row>
    <row r="50" spans="1:14" ht="15.75" thickBot="1" x14ac:dyDescent="0.3">
      <c r="A50" s="72" t="s">
        <v>8</v>
      </c>
      <c r="B50" s="105">
        <v>40828</v>
      </c>
      <c r="C50" s="99" t="s">
        <v>244</v>
      </c>
      <c r="D50" s="71" t="str">
        <f>VLOOKUP(A50,'Master Akun'!$A$5:$B$69,2,FALSE)</f>
        <v>Bank</v>
      </c>
      <c r="E50" s="73"/>
      <c r="F50" s="94"/>
      <c r="G50" s="95">
        <v>1135000</v>
      </c>
      <c r="H50" s="73"/>
      <c r="I50" s="75"/>
      <c r="J50" s="70"/>
      <c r="K50" s="67"/>
      <c r="L50" s="67"/>
      <c r="M50" s="67"/>
      <c r="N50" s="71"/>
    </row>
    <row r="51" spans="1:14" ht="15.75" thickBot="1" x14ac:dyDescent="0.3">
      <c r="A51" s="103" t="s">
        <v>207</v>
      </c>
      <c r="B51" s="105">
        <v>40828</v>
      </c>
      <c r="C51" s="99" t="s">
        <v>245</v>
      </c>
      <c r="D51" s="67" t="str">
        <f>VLOOKUP(A51,'Master Akun'!$A$5:$B$69,2,FALSE)</f>
        <v>Pajak Penghasilan</v>
      </c>
      <c r="E51" s="67"/>
      <c r="F51" s="92">
        <v>240000</v>
      </c>
      <c r="G51" s="93"/>
      <c r="H51" s="70"/>
      <c r="I51" s="67"/>
      <c r="J51" s="67"/>
      <c r="K51" s="67"/>
      <c r="L51" s="67"/>
      <c r="M51" s="67"/>
      <c r="N51" s="71"/>
    </row>
    <row r="52" spans="1:14" ht="15.75" thickBot="1" x14ac:dyDescent="0.3">
      <c r="A52" s="72" t="s">
        <v>7</v>
      </c>
      <c r="B52" s="105">
        <v>40828</v>
      </c>
      <c r="C52" s="99" t="s">
        <v>245</v>
      </c>
      <c r="D52" s="74" t="str">
        <f>VLOOKUP(A52,'Master Akun'!$A$5:$B$69,2,FALSE)</f>
        <v>Kas Kecil</v>
      </c>
      <c r="E52" s="74"/>
      <c r="F52" s="94"/>
      <c r="G52" s="95">
        <v>240000</v>
      </c>
      <c r="H52" s="73"/>
      <c r="I52" s="74"/>
      <c r="J52" s="74"/>
      <c r="K52" s="74"/>
      <c r="L52" s="74"/>
      <c r="M52" s="74"/>
      <c r="N52" s="75"/>
    </row>
    <row r="53" spans="1:14" ht="15.75" thickBot="1" x14ac:dyDescent="0.3">
      <c r="A53" s="66" t="s">
        <v>8</v>
      </c>
      <c r="B53" s="105">
        <v>40828</v>
      </c>
      <c r="C53" s="99" t="s">
        <v>246</v>
      </c>
      <c r="D53" s="67" t="str">
        <f>VLOOKUP(A53,'Master Akun'!$A$5:$B$69,2,FALSE)</f>
        <v>Bank</v>
      </c>
      <c r="E53" s="67"/>
      <c r="F53" s="92">
        <v>145775000</v>
      </c>
      <c r="G53" s="93"/>
      <c r="H53" s="70"/>
      <c r="I53" s="67"/>
      <c r="J53" s="67"/>
      <c r="K53" s="67"/>
      <c r="L53" s="67"/>
      <c r="M53" s="67"/>
      <c r="N53" s="71"/>
    </row>
    <row r="54" spans="1:14" ht="15.75" thickBot="1" x14ac:dyDescent="0.3">
      <c r="A54" s="66" t="s">
        <v>39</v>
      </c>
      <c r="B54" s="105">
        <v>40828</v>
      </c>
      <c r="C54" s="99" t="s">
        <v>246</v>
      </c>
      <c r="D54" s="67" t="str">
        <f>VLOOKUP(A54,'Master Akun'!$A$5:$B$69,2,FALSE)</f>
        <v>Potongan Penjualan</v>
      </c>
      <c r="E54" s="67"/>
      <c r="F54" s="92">
        <v>2975000</v>
      </c>
      <c r="G54" s="93"/>
      <c r="H54" s="70"/>
      <c r="I54" s="67"/>
      <c r="J54" s="67"/>
      <c r="K54" s="67"/>
      <c r="L54" s="67"/>
      <c r="M54" s="67"/>
      <c r="N54" s="71"/>
    </row>
    <row r="55" spans="1:14" ht="15.75" thickBot="1" x14ac:dyDescent="0.3">
      <c r="A55" s="78" t="s">
        <v>10</v>
      </c>
      <c r="B55" s="104">
        <v>40828</v>
      </c>
      <c r="C55" s="99" t="s">
        <v>246</v>
      </c>
      <c r="D55" s="67" t="str">
        <f>VLOOKUP(A55,'Master Akun'!$A$5:$B$69,2,FALSE)</f>
        <v>Piutang Usaha</v>
      </c>
      <c r="E55" s="67"/>
      <c r="F55" s="92"/>
      <c r="G55" s="93">
        <f>SUM(F53+F54)</f>
        <v>148750000</v>
      </c>
      <c r="H55" s="70"/>
      <c r="I55" s="67"/>
      <c r="J55" s="67"/>
      <c r="K55" s="67"/>
      <c r="L55" s="67"/>
      <c r="M55" s="67"/>
      <c r="N55" s="71"/>
    </row>
    <row r="56" spans="1:14" ht="15.75" thickBot="1" x14ac:dyDescent="0.3">
      <c r="A56" s="78" t="s">
        <v>43</v>
      </c>
      <c r="B56" s="104">
        <v>40859</v>
      </c>
      <c r="C56" s="99" t="s">
        <v>247</v>
      </c>
      <c r="D56" s="67" t="str">
        <f>VLOOKUP(A56,'Master Akun'!$A$5:$B$69,2,FALSE)</f>
        <v>Biaya Penyusutan Kendaraan</v>
      </c>
      <c r="E56" s="67"/>
      <c r="F56" s="92">
        <v>2500000</v>
      </c>
      <c r="G56" s="93"/>
      <c r="H56" s="70"/>
      <c r="I56" s="67"/>
      <c r="J56" s="67"/>
      <c r="K56" s="67"/>
      <c r="L56" s="67"/>
      <c r="M56" s="67"/>
      <c r="N56" s="71"/>
    </row>
    <row r="57" spans="1:14" ht="15.75" thickBot="1" x14ac:dyDescent="0.3">
      <c r="A57" s="107" t="s">
        <v>207</v>
      </c>
      <c r="B57" s="108">
        <v>40859</v>
      </c>
      <c r="C57" s="99" t="s">
        <v>247</v>
      </c>
      <c r="D57" s="74" t="str">
        <f>VLOOKUP(A57,'Master Akun'!$A$5:$B$69,2,FALSE)</f>
        <v>Pajak Penghasilan</v>
      </c>
      <c r="E57" s="74"/>
      <c r="F57" s="94">
        <v>50000</v>
      </c>
      <c r="G57" s="95"/>
      <c r="H57" s="73"/>
      <c r="I57" s="74"/>
      <c r="J57" s="74"/>
      <c r="K57" s="74"/>
      <c r="L57" s="74"/>
      <c r="M57" s="74"/>
      <c r="N57" s="75"/>
    </row>
    <row r="58" spans="1:14" ht="15.75" thickBot="1" x14ac:dyDescent="0.3">
      <c r="A58" s="78" t="s">
        <v>7</v>
      </c>
      <c r="B58" s="104">
        <v>40859</v>
      </c>
      <c r="C58" s="99" t="s">
        <v>247</v>
      </c>
      <c r="D58" s="67" t="str">
        <f>VLOOKUP(A58,'Master Akun'!$A$5:$B$69,2,FALSE)</f>
        <v>Kas Kecil</v>
      </c>
      <c r="E58" s="67"/>
      <c r="F58" s="92"/>
      <c r="G58" s="93">
        <v>2450000</v>
      </c>
      <c r="H58" s="70"/>
      <c r="I58" s="67"/>
      <c r="J58" s="67"/>
      <c r="K58" s="67"/>
      <c r="L58" s="67"/>
      <c r="M58" s="67"/>
      <c r="N58" s="71"/>
    </row>
    <row r="59" spans="1:14" ht="15.75" thickBot="1" x14ac:dyDescent="0.3">
      <c r="A59" s="66" t="s">
        <v>7</v>
      </c>
      <c r="B59" s="99" t="s">
        <v>248</v>
      </c>
      <c r="C59" s="99" t="s">
        <v>249</v>
      </c>
      <c r="D59" s="67" t="str">
        <f>VLOOKUP(A59,'Master Akun'!$A$5:$B$69,2,FALSE)</f>
        <v>Kas Kecil</v>
      </c>
      <c r="E59" s="67"/>
      <c r="F59" s="92">
        <v>26049100</v>
      </c>
      <c r="G59" s="93"/>
      <c r="H59" s="70"/>
      <c r="I59" s="67"/>
      <c r="J59" s="67"/>
      <c r="K59" s="67"/>
      <c r="L59" s="67"/>
      <c r="M59" s="67"/>
      <c r="N59" s="71"/>
    </row>
    <row r="60" spans="1:14" ht="15.75" thickBot="1" x14ac:dyDescent="0.3">
      <c r="A60" s="79" t="s">
        <v>38</v>
      </c>
      <c r="B60" s="99" t="s">
        <v>248</v>
      </c>
      <c r="C60" s="99" t="s">
        <v>249</v>
      </c>
      <c r="D60" s="67" t="str">
        <f>VLOOKUP(A60,'Master Akun'!$A$5:$B$69,2,FALSE)</f>
        <v>Penjualan</v>
      </c>
      <c r="E60" s="67"/>
      <c r="F60" s="92"/>
      <c r="G60" s="93">
        <v>23800000</v>
      </c>
      <c r="H60" s="70"/>
      <c r="I60" s="67"/>
      <c r="J60" s="67"/>
      <c r="K60" s="67"/>
      <c r="L60" s="67"/>
      <c r="M60" s="67"/>
      <c r="N60" s="71"/>
    </row>
    <row r="61" spans="1:14" ht="15.75" thickBot="1" x14ac:dyDescent="0.3">
      <c r="A61" s="79" t="s">
        <v>39</v>
      </c>
      <c r="B61" s="99" t="s">
        <v>248</v>
      </c>
      <c r="C61" s="99" t="s">
        <v>249</v>
      </c>
      <c r="D61" s="67" t="str">
        <f>VLOOKUP(A61,'Master Akun'!$A$5:$B$69,2,FALSE)</f>
        <v>Potongan Penjualan</v>
      </c>
      <c r="E61" s="67"/>
      <c r="F61" s="92"/>
      <c r="G61" s="93">
        <v>119000</v>
      </c>
      <c r="H61" s="70"/>
      <c r="I61" s="67"/>
      <c r="J61" s="67"/>
      <c r="K61" s="67"/>
      <c r="L61" s="67"/>
      <c r="M61" s="67"/>
      <c r="N61" s="71"/>
    </row>
    <row r="62" spans="1:14" ht="15.75" thickBot="1" x14ac:dyDescent="0.3">
      <c r="A62" s="79" t="s">
        <v>30</v>
      </c>
      <c r="B62" s="99" t="s">
        <v>248</v>
      </c>
      <c r="C62" s="99" t="s">
        <v>249</v>
      </c>
      <c r="D62" s="67" t="str">
        <f>VLOOKUP(A62,'Master Akun'!$A$5:$B$69,2,FALSE)</f>
        <v>PPN Keluaran</v>
      </c>
      <c r="E62" s="67"/>
      <c r="F62" s="92"/>
      <c r="G62" s="93">
        <v>2368100</v>
      </c>
      <c r="H62" s="70"/>
      <c r="I62" s="67"/>
      <c r="J62" s="67"/>
      <c r="K62" s="67"/>
      <c r="L62" s="67"/>
      <c r="M62" s="67"/>
      <c r="N62" s="71"/>
    </row>
    <row r="63" spans="1:14" ht="15.75" thickBot="1" x14ac:dyDescent="0.3">
      <c r="A63" s="66" t="s">
        <v>15</v>
      </c>
      <c r="B63" s="99" t="s">
        <v>250</v>
      </c>
      <c r="C63" s="99" t="s">
        <v>251</v>
      </c>
      <c r="D63" s="67" t="str">
        <f>VLOOKUP(A63,'Master Akun'!$A$5:$B$69,2,FALSE)</f>
        <v>Persediaan Perlengkapan Kantor</v>
      </c>
      <c r="E63" s="67"/>
      <c r="F63" s="92">
        <v>120000</v>
      </c>
      <c r="G63" s="93"/>
      <c r="H63" s="70"/>
      <c r="I63" s="67"/>
      <c r="J63" s="67"/>
      <c r="K63" s="67"/>
      <c r="L63" s="67"/>
      <c r="M63" s="67"/>
      <c r="N63" s="71"/>
    </row>
    <row r="64" spans="1:14" ht="15.75" thickBot="1" x14ac:dyDescent="0.3">
      <c r="A64" s="79" t="s">
        <v>7</v>
      </c>
      <c r="B64" s="99" t="s">
        <v>250</v>
      </c>
      <c r="C64" s="99" t="s">
        <v>251</v>
      </c>
      <c r="D64" s="67" t="str">
        <f>VLOOKUP(A64,'Master Akun'!$A$5:$B$69,2,FALSE)</f>
        <v>Kas Kecil</v>
      </c>
      <c r="E64" s="67"/>
      <c r="F64" s="92"/>
      <c r="G64" s="93">
        <v>120000</v>
      </c>
      <c r="H64" s="70"/>
      <c r="I64" s="67"/>
      <c r="J64" s="67"/>
      <c r="K64" s="67"/>
      <c r="L64" s="67"/>
      <c r="M64" s="67"/>
      <c r="N64" s="71"/>
    </row>
    <row r="65" spans="1:14" ht="15.75" thickBot="1" x14ac:dyDescent="0.3">
      <c r="A65" s="79" t="s">
        <v>7</v>
      </c>
      <c r="B65" s="99" t="s">
        <v>250</v>
      </c>
      <c r="C65" s="99" t="s">
        <v>252</v>
      </c>
      <c r="D65" s="67" t="str">
        <f>VLOOKUP(A65,'Master Akun'!$A$5:$B$69,2,FALSE)</f>
        <v>Kas Kecil</v>
      </c>
      <c r="E65" s="67"/>
      <c r="F65" s="92">
        <v>1500000</v>
      </c>
      <c r="G65" s="93"/>
      <c r="H65" s="70"/>
      <c r="I65" s="67"/>
      <c r="J65" s="67"/>
      <c r="K65" s="67"/>
      <c r="L65" s="67"/>
      <c r="M65" s="67"/>
      <c r="N65" s="71"/>
    </row>
    <row r="66" spans="1:14" ht="15.75" thickBot="1" x14ac:dyDescent="0.3">
      <c r="A66" s="79" t="s">
        <v>12</v>
      </c>
      <c r="B66" s="99" t="s">
        <v>250</v>
      </c>
      <c r="C66" s="99" t="s">
        <v>252</v>
      </c>
      <c r="D66" s="67" t="str">
        <f>VLOOKUP(A66,'Master Akun'!$A$5:$B$69,2,FALSE)</f>
        <v>Piutang Karyawan</v>
      </c>
      <c r="E66" s="67"/>
      <c r="F66" s="92"/>
      <c r="G66" s="93">
        <v>1500000</v>
      </c>
      <c r="H66" s="70"/>
      <c r="I66" s="67"/>
      <c r="J66" s="67"/>
      <c r="K66" s="67"/>
      <c r="L66" s="67"/>
      <c r="M66" s="67"/>
      <c r="N66" s="71"/>
    </row>
    <row r="67" spans="1:14" ht="15.75" thickBot="1" x14ac:dyDescent="0.3">
      <c r="A67" s="80" t="s">
        <v>27</v>
      </c>
      <c r="B67" s="100" t="s">
        <v>250</v>
      </c>
      <c r="C67" s="100" t="s">
        <v>253</v>
      </c>
      <c r="D67" s="74" t="str">
        <f>VLOOKUP(A67,'Master Akun'!$A$5:$B$69,2,FALSE)</f>
        <v>Hutang Usaha</v>
      </c>
      <c r="E67" s="74"/>
      <c r="F67" s="94">
        <v>193127000</v>
      </c>
      <c r="G67" s="95"/>
      <c r="H67" s="73"/>
      <c r="I67" s="74"/>
      <c r="J67" s="74"/>
      <c r="K67" s="74"/>
      <c r="L67" s="74"/>
      <c r="M67" s="74"/>
      <c r="N67" s="75"/>
    </row>
    <row r="68" spans="1:14" ht="15.75" thickBot="1" x14ac:dyDescent="0.3">
      <c r="A68" s="79" t="s">
        <v>7</v>
      </c>
      <c r="B68" s="99" t="s">
        <v>250</v>
      </c>
      <c r="C68" s="100" t="s">
        <v>253</v>
      </c>
      <c r="D68" s="67" t="str">
        <f>VLOOKUP(A68,'Master Akun'!$A$5:$B$69,2,FALSE)</f>
        <v>Kas Kecil</v>
      </c>
      <c r="E68" s="67"/>
      <c r="F68" s="92"/>
      <c r="G68" s="93">
        <v>193127000</v>
      </c>
      <c r="H68" s="70"/>
      <c r="I68" s="67"/>
      <c r="J68" s="67"/>
      <c r="K68" s="67"/>
      <c r="L68" s="67"/>
      <c r="M68" s="67"/>
      <c r="N68" s="71"/>
    </row>
    <row r="69" spans="1:14" ht="15.75" thickBot="1" x14ac:dyDescent="0.3">
      <c r="A69" s="79" t="s">
        <v>10</v>
      </c>
      <c r="B69" s="99" t="s">
        <v>250</v>
      </c>
      <c r="C69" s="99" t="s">
        <v>254</v>
      </c>
      <c r="D69" s="67" t="str">
        <f>VLOOKUP(A69,'Master Akun'!$A$5:$B$69,2,FALSE)</f>
        <v>Piutang Usaha</v>
      </c>
      <c r="E69" s="67"/>
      <c r="F69" s="92">
        <v>176220000</v>
      </c>
      <c r="G69" s="93"/>
      <c r="H69" s="70"/>
      <c r="I69" s="67"/>
      <c r="J69" s="67"/>
      <c r="K69" s="67"/>
      <c r="L69" s="67"/>
      <c r="M69" s="67"/>
      <c r="N69" s="71"/>
    </row>
    <row r="70" spans="1:14" ht="15.75" thickBot="1" x14ac:dyDescent="0.3">
      <c r="A70" s="79" t="s">
        <v>38</v>
      </c>
      <c r="B70" s="99" t="s">
        <v>250</v>
      </c>
      <c r="C70" s="99" t="s">
        <v>254</v>
      </c>
      <c r="D70" s="67" t="str">
        <f>VLOOKUP(A70,'Master Akun'!$A$5:$B$69,2,FALSE)</f>
        <v>Penjualan</v>
      </c>
      <c r="E70" s="67"/>
      <c r="F70" s="92"/>
      <c r="G70" s="93">
        <v>160200000</v>
      </c>
      <c r="H70" s="70"/>
      <c r="I70" s="71"/>
      <c r="J70" s="81"/>
      <c r="K70" s="74"/>
      <c r="L70" s="74"/>
      <c r="M70" s="74"/>
      <c r="N70" s="75"/>
    </row>
    <row r="71" spans="1:14" ht="15.75" thickBot="1" x14ac:dyDescent="0.3">
      <c r="A71" s="114" t="s">
        <v>30</v>
      </c>
      <c r="B71" s="115" t="s">
        <v>250</v>
      </c>
      <c r="C71" s="115" t="s">
        <v>254</v>
      </c>
      <c r="D71" s="116" t="str">
        <f>VLOOKUP(A71,'Master Akun'!$A$5:$B$69,2,FALSE)</f>
        <v>PPN Keluaran</v>
      </c>
      <c r="E71" s="116"/>
      <c r="F71" s="117"/>
      <c r="G71" s="117">
        <v>16020000</v>
      </c>
      <c r="H71" s="116"/>
      <c r="I71" s="116"/>
      <c r="J71" s="116"/>
      <c r="K71" s="116"/>
      <c r="L71" s="116"/>
      <c r="M71" s="116"/>
      <c r="N71" s="118"/>
    </row>
    <row r="72" spans="1:14" ht="15.75" thickBot="1" x14ac:dyDescent="0.3">
      <c r="A72" s="123" t="s">
        <v>7</v>
      </c>
      <c r="B72" s="127" t="s">
        <v>255</v>
      </c>
      <c r="C72" s="128" t="s">
        <v>256</v>
      </c>
      <c r="D72" s="122" t="str">
        <f>VLOOKUP(A72,'Master Akun'!$A$5:$B$69,2,FALSE)</f>
        <v>Kas Kecil</v>
      </c>
      <c r="E72" s="68"/>
      <c r="F72" s="126">
        <v>3200000</v>
      </c>
      <c r="G72" s="125"/>
      <c r="H72" s="68"/>
      <c r="I72" s="68"/>
      <c r="J72" s="68"/>
      <c r="K72" s="68"/>
      <c r="L72" s="68"/>
      <c r="M72" s="68"/>
      <c r="N72" s="119"/>
    </row>
    <row r="73" spans="1:14" ht="15.75" thickBot="1" x14ac:dyDescent="0.3">
      <c r="A73" s="124" t="s">
        <v>207</v>
      </c>
      <c r="B73" s="127" t="s">
        <v>255</v>
      </c>
      <c r="C73" s="128" t="s">
        <v>256</v>
      </c>
      <c r="D73" s="122" t="str">
        <f>VLOOKUP(A73,'Master Akun'!$A$5:$B$69,2,FALSE)</f>
        <v>Pajak Penghasilan</v>
      </c>
      <c r="E73" s="68"/>
      <c r="F73" s="125"/>
      <c r="G73" s="126">
        <v>3200000</v>
      </c>
      <c r="H73" s="68"/>
      <c r="I73" s="68"/>
      <c r="J73" s="68"/>
      <c r="K73" s="68"/>
      <c r="L73" s="68"/>
      <c r="M73" s="68"/>
      <c r="N73" s="119"/>
    </row>
    <row r="74" spans="1:14" ht="15.75" thickBot="1" x14ac:dyDescent="0.3">
      <c r="A74" s="72" t="s">
        <v>10</v>
      </c>
      <c r="B74" s="120" t="s">
        <v>257</v>
      </c>
      <c r="C74" s="100" t="s">
        <v>258</v>
      </c>
      <c r="D74" s="122" t="str">
        <f>VLOOKUP(A74,'Master Akun'!$A$5:$B$69,2,FALSE)</f>
        <v>Piutang Usaha</v>
      </c>
      <c r="E74" s="74"/>
      <c r="F74" s="94">
        <v>274700000</v>
      </c>
      <c r="G74" s="94"/>
      <c r="H74" s="74"/>
      <c r="I74" s="74"/>
      <c r="J74" s="74"/>
      <c r="K74" s="74"/>
      <c r="L74" s="74"/>
      <c r="M74" s="74"/>
      <c r="N74" s="75"/>
    </row>
    <row r="75" spans="1:14" ht="15.75" thickBot="1" x14ac:dyDescent="0.3">
      <c r="A75" s="72" t="s">
        <v>38</v>
      </c>
      <c r="B75" s="120" t="s">
        <v>257</v>
      </c>
      <c r="C75" s="100" t="s">
        <v>258</v>
      </c>
      <c r="D75" s="122" t="str">
        <f>VLOOKUP(A75,'Master Akun'!$A$5:$B$69,2,FALSE)</f>
        <v>Penjualan</v>
      </c>
      <c r="E75" s="67"/>
      <c r="F75" s="92">
        <v>228000000</v>
      </c>
      <c r="G75" s="92"/>
      <c r="H75" s="67"/>
      <c r="I75" s="67"/>
      <c r="J75" s="67"/>
      <c r="K75" s="67"/>
      <c r="L75" s="67"/>
      <c r="M75" s="67"/>
      <c r="N75" s="71"/>
    </row>
    <row r="76" spans="1:14" ht="15.75" thickBot="1" x14ac:dyDescent="0.3">
      <c r="A76" s="72" t="s">
        <v>30</v>
      </c>
      <c r="B76" s="120" t="s">
        <v>257</v>
      </c>
      <c r="C76" s="100" t="s">
        <v>258</v>
      </c>
      <c r="D76" s="122" t="str">
        <f>VLOOKUP(A76,'Master Akun'!$A$5:$B$69,2,FALSE)</f>
        <v>PPN Keluaran</v>
      </c>
      <c r="E76" s="67"/>
      <c r="F76" s="92"/>
      <c r="G76" s="92">
        <v>22900000</v>
      </c>
      <c r="H76" s="67"/>
      <c r="I76" s="67"/>
      <c r="J76" s="67"/>
      <c r="K76" s="67"/>
      <c r="L76" s="67"/>
      <c r="M76" s="67"/>
      <c r="N76" s="71"/>
    </row>
    <row r="77" spans="1:14" ht="15.75" thickBot="1" x14ac:dyDescent="0.3">
      <c r="A77" s="72" t="s">
        <v>207</v>
      </c>
      <c r="B77" s="120" t="s">
        <v>257</v>
      </c>
      <c r="C77" s="100" t="s">
        <v>258</v>
      </c>
      <c r="D77" s="122" t="str">
        <f>VLOOKUP(A77,'Master Akun'!$A$5:$B$69,2,FALSE)</f>
        <v>Pajak Penghasilan</v>
      </c>
      <c r="E77" s="67"/>
      <c r="F77" s="92"/>
      <c r="G77" s="92">
        <v>22800000</v>
      </c>
      <c r="H77" s="67"/>
      <c r="I77" s="67"/>
      <c r="J77" s="67"/>
      <c r="K77" s="67"/>
      <c r="L77" s="67"/>
      <c r="M77" s="67"/>
      <c r="N77" s="71"/>
    </row>
    <row r="78" spans="1:14" ht="15.75" thickBot="1" x14ac:dyDescent="0.3">
      <c r="A78" s="72" t="s">
        <v>201</v>
      </c>
      <c r="B78" s="120" t="s">
        <v>257</v>
      </c>
      <c r="C78" s="100" t="s">
        <v>258</v>
      </c>
      <c r="D78" s="122" t="str">
        <f>VLOOKUP(A78,'Master Akun'!$A$5:$B$69,2,FALSE)</f>
        <v>Ongkos Angkut Pembelian</v>
      </c>
      <c r="E78" s="74"/>
      <c r="F78" s="94"/>
      <c r="G78" s="94">
        <v>1000000</v>
      </c>
      <c r="H78" s="74"/>
      <c r="I78" s="74"/>
      <c r="J78" s="74"/>
      <c r="K78" s="74"/>
      <c r="L78" s="74"/>
      <c r="M78" s="74"/>
      <c r="N78" s="75"/>
    </row>
    <row r="79" spans="1:14" ht="15.75" thickBot="1" x14ac:dyDescent="0.3">
      <c r="A79" s="72" t="s">
        <v>8</v>
      </c>
      <c r="B79" s="121" t="s">
        <v>259</v>
      </c>
      <c r="C79" s="99" t="s">
        <v>260</v>
      </c>
      <c r="D79" s="122" t="str">
        <f>VLOOKUP(A79,'Master Akun'!$A$5:$B$69,2,FALSE)</f>
        <v>Bank</v>
      </c>
      <c r="E79" s="67"/>
      <c r="F79" s="92">
        <v>102226300</v>
      </c>
      <c r="G79" s="92"/>
      <c r="H79" s="67"/>
      <c r="I79" s="67"/>
      <c r="J79" s="67"/>
      <c r="K79" s="67"/>
      <c r="L79" s="67"/>
      <c r="M79" s="67"/>
      <c r="N79" s="71"/>
    </row>
    <row r="80" spans="1:14" ht="15.75" thickBot="1" x14ac:dyDescent="0.3">
      <c r="A80" s="72" t="s">
        <v>38</v>
      </c>
      <c r="B80" s="121" t="s">
        <v>259</v>
      </c>
      <c r="C80" s="99" t="s">
        <v>260</v>
      </c>
      <c r="D80" s="122" t="str">
        <f>VLOOKUP(A80,'Master Akun'!$A$5:$B$69,2,FALSE)</f>
        <v>Penjualan</v>
      </c>
      <c r="E80" s="67"/>
      <c r="F80" s="92"/>
      <c r="G80" s="92">
        <v>93400000</v>
      </c>
      <c r="H80" s="67"/>
      <c r="I80" s="67"/>
      <c r="J80" s="67"/>
      <c r="K80" s="67"/>
      <c r="L80" s="67"/>
      <c r="M80" s="67"/>
      <c r="N80" s="71"/>
    </row>
    <row r="81" spans="1:14" ht="15.75" thickBot="1" x14ac:dyDescent="0.3">
      <c r="A81" s="72" t="s">
        <v>39</v>
      </c>
      <c r="B81" s="121" t="s">
        <v>259</v>
      </c>
      <c r="C81" s="99" t="s">
        <v>260</v>
      </c>
      <c r="D81" s="122" t="str">
        <f>VLOOKUP(A81,'Master Akun'!$A$5:$B$69,2,FALSE)</f>
        <v>Potongan Penjualan</v>
      </c>
      <c r="E81" s="67"/>
      <c r="F81" s="92"/>
      <c r="G81" s="92">
        <v>467000</v>
      </c>
      <c r="H81" s="67"/>
      <c r="I81" s="67"/>
      <c r="J81" s="67"/>
      <c r="K81" s="67"/>
      <c r="L81" s="67"/>
      <c r="M81" s="67"/>
      <c r="N81" s="71"/>
    </row>
    <row r="82" spans="1:14" ht="15.75" thickBot="1" x14ac:dyDescent="0.3">
      <c r="A82" s="72" t="s">
        <v>17</v>
      </c>
      <c r="B82" s="121" t="s">
        <v>259</v>
      </c>
      <c r="C82" s="99" t="s">
        <v>260</v>
      </c>
      <c r="D82" s="122" t="str">
        <f>VLOOKUP(A82,'Master Akun'!$A$5:$B$69,2,FALSE)</f>
        <v>PPN Masukan</v>
      </c>
      <c r="E82" s="67"/>
      <c r="F82" s="92"/>
      <c r="G82" s="92">
        <v>9293300</v>
      </c>
      <c r="H82" s="67"/>
      <c r="I82" s="67"/>
      <c r="J82" s="67"/>
      <c r="K82" s="67"/>
      <c r="L82" s="67"/>
      <c r="M82" s="67"/>
      <c r="N82" s="71"/>
    </row>
    <row r="83" spans="1:14" ht="15.75" thickBot="1" x14ac:dyDescent="0.3">
      <c r="A83" s="72" t="s">
        <v>7</v>
      </c>
      <c r="B83" s="121" t="s">
        <v>259</v>
      </c>
      <c r="C83" s="99" t="s">
        <v>261</v>
      </c>
      <c r="D83" s="122" t="str">
        <f>VLOOKUP(A83,'Master Akun'!$A$5:$B$69,2,FALSE)</f>
        <v>Kas Kecil</v>
      </c>
      <c r="E83" s="67"/>
      <c r="F83" s="92">
        <v>110857000</v>
      </c>
      <c r="G83" s="92"/>
      <c r="H83" s="67"/>
      <c r="I83" s="67"/>
      <c r="J83" s="67"/>
      <c r="K83" s="67"/>
      <c r="L83" s="67"/>
      <c r="M83" s="67"/>
      <c r="N83" s="71"/>
    </row>
    <row r="84" spans="1:14" ht="15.75" thickBot="1" x14ac:dyDescent="0.3">
      <c r="A84" s="72" t="s">
        <v>10</v>
      </c>
      <c r="B84" s="121" t="s">
        <v>259</v>
      </c>
      <c r="C84" s="99" t="s">
        <v>261</v>
      </c>
      <c r="D84" s="122" t="str">
        <f>VLOOKUP(A84,'Master Akun'!$A$5:$B$69,2,FALSE)</f>
        <v>Piutang Usaha</v>
      </c>
      <c r="E84" s="67"/>
      <c r="F84" s="92"/>
      <c r="G84" s="92">
        <v>110857000</v>
      </c>
      <c r="H84" s="67"/>
      <c r="I84" s="67"/>
      <c r="J84" s="67"/>
      <c r="K84" s="67"/>
      <c r="L84" s="67"/>
      <c r="M84" s="67"/>
      <c r="N84" s="71"/>
    </row>
    <row r="85" spans="1:14" ht="15.75" thickBot="1" x14ac:dyDescent="0.3">
      <c r="A85" s="72" t="s">
        <v>8</v>
      </c>
      <c r="B85" s="121" t="s">
        <v>262</v>
      </c>
      <c r="C85" s="99" t="s">
        <v>263</v>
      </c>
      <c r="D85" s="122" t="str">
        <f>VLOOKUP(A85,'Master Akun'!$A$5:$B$69,2,FALSE)</f>
        <v>Bank</v>
      </c>
      <c r="E85" s="67"/>
      <c r="F85" s="92">
        <v>50000000</v>
      </c>
      <c r="G85" s="92"/>
      <c r="H85" s="67"/>
      <c r="I85" s="67"/>
      <c r="J85" s="67"/>
      <c r="K85" s="67"/>
      <c r="L85" s="67"/>
      <c r="M85" s="67"/>
      <c r="N85" s="71"/>
    </row>
    <row r="86" spans="1:14" ht="15.75" thickBot="1" x14ac:dyDescent="0.3">
      <c r="A86" s="72" t="s">
        <v>10</v>
      </c>
      <c r="B86" s="121" t="s">
        <v>262</v>
      </c>
      <c r="C86" s="99" t="s">
        <v>263</v>
      </c>
      <c r="D86" s="122" t="str">
        <f>VLOOKUP(A86,'Master Akun'!$A$5:$B$69,2,FALSE)</f>
        <v>Piutang Usaha</v>
      </c>
      <c r="E86" s="67"/>
      <c r="F86" s="92">
        <v>251510000</v>
      </c>
      <c r="G86" s="92"/>
      <c r="H86" s="67"/>
      <c r="I86" s="67"/>
      <c r="J86" s="67"/>
      <c r="K86" s="67"/>
      <c r="L86" s="67"/>
      <c r="M86" s="67"/>
      <c r="N86" s="71"/>
    </row>
    <row r="87" spans="1:14" ht="15.75" thickBot="1" x14ac:dyDescent="0.3">
      <c r="A87" s="72" t="s">
        <v>38</v>
      </c>
      <c r="B87" s="121" t="s">
        <v>262</v>
      </c>
      <c r="C87" s="99" t="s">
        <v>263</v>
      </c>
      <c r="D87" s="122" t="str">
        <f>VLOOKUP(A87,'Master Akun'!$A$5:$B$69,2,FALSE)</f>
        <v>Penjualan</v>
      </c>
      <c r="E87" s="67"/>
      <c r="F87" s="92"/>
      <c r="G87" s="92">
        <v>274100000</v>
      </c>
      <c r="H87" s="67"/>
      <c r="I87" s="67"/>
      <c r="J87" s="67"/>
      <c r="K87" s="67"/>
      <c r="L87" s="67"/>
      <c r="M87" s="67"/>
      <c r="N87" s="71"/>
    </row>
    <row r="88" spans="1:14" ht="15.75" thickBot="1" x14ac:dyDescent="0.3">
      <c r="A88" s="72" t="s">
        <v>30</v>
      </c>
      <c r="B88" s="121" t="s">
        <v>262</v>
      </c>
      <c r="C88" s="99" t="s">
        <v>263</v>
      </c>
      <c r="D88" s="122" t="str">
        <f>VLOOKUP(A88,'Master Akun'!$A$5:$B$69,2,FALSE)</f>
        <v>PPN Keluaran</v>
      </c>
      <c r="E88" s="67"/>
      <c r="F88" s="92"/>
      <c r="G88" s="92">
        <v>27410000</v>
      </c>
      <c r="H88" s="67"/>
      <c r="I88" s="67"/>
      <c r="J88" s="67"/>
      <c r="K88" s="67"/>
      <c r="L88" s="67"/>
      <c r="M88" s="67"/>
      <c r="N88" s="71"/>
    </row>
    <row r="89" spans="1:14" ht="15.75" thickBot="1" x14ac:dyDescent="0.3">
      <c r="A89" s="72" t="s">
        <v>211</v>
      </c>
      <c r="B89" s="121" t="s">
        <v>264</v>
      </c>
      <c r="C89" s="99" t="s">
        <v>265</v>
      </c>
      <c r="D89" s="122" t="str">
        <f>VLOOKUP(A89,'Master Akun'!$A$5:$B$69,2,FALSE)</f>
        <v>Biaya Lain-lain Administrasi dan Umum</v>
      </c>
      <c r="E89" s="67"/>
      <c r="F89" s="92">
        <v>150000</v>
      </c>
      <c r="G89" s="92"/>
      <c r="H89" s="67"/>
      <c r="I89" s="67"/>
      <c r="J89" s="67"/>
      <c r="K89" s="67"/>
      <c r="L89" s="67"/>
      <c r="M89" s="67"/>
      <c r="N89" s="71"/>
    </row>
    <row r="90" spans="1:14" ht="15.75" thickBot="1" x14ac:dyDescent="0.3">
      <c r="A90" s="72" t="s">
        <v>7</v>
      </c>
      <c r="B90" s="121" t="s">
        <v>264</v>
      </c>
      <c r="C90" s="99" t="s">
        <v>265</v>
      </c>
      <c r="D90" s="122" t="str">
        <f>VLOOKUP(A90,'Master Akun'!$A$5:$B$69,2,FALSE)</f>
        <v>Kas Kecil</v>
      </c>
      <c r="E90" s="67"/>
      <c r="F90" s="92"/>
      <c r="G90" s="92">
        <v>150000</v>
      </c>
      <c r="H90" s="67"/>
      <c r="I90" s="67"/>
      <c r="J90" s="67"/>
      <c r="K90" s="67"/>
      <c r="L90" s="67"/>
      <c r="M90" s="67"/>
      <c r="N90" s="71"/>
    </row>
    <row r="91" spans="1:14" ht="15.75" thickBot="1" x14ac:dyDescent="0.3">
      <c r="A91" s="72" t="s">
        <v>10</v>
      </c>
      <c r="B91" s="121" t="s">
        <v>264</v>
      </c>
      <c r="C91" s="99" t="s">
        <v>266</v>
      </c>
      <c r="D91" s="122" t="str">
        <f>VLOOKUP(A91,'Master Akun'!$A$5:$B$69,2,FALSE)</f>
        <v>Piutang Usaha</v>
      </c>
      <c r="E91" s="67"/>
      <c r="F91" s="92">
        <v>167200000</v>
      </c>
      <c r="G91" s="92"/>
      <c r="H91" s="67"/>
      <c r="I91" s="67"/>
      <c r="J91" s="67"/>
      <c r="K91" s="67"/>
      <c r="L91" s="67"/>
      <c r="M91" s="67"/>
      <c r="N91" s="71"/>
    </row>
    <row r="92" spans="1:14" ht="15.75" thickBot="1" x14ac:dyDescent="0.3">
      <c r="A92" s="130" t="s">
        <v>38</v>
      </c>
      <c r="B92" s="121" t="s">
        <v>264</v>
      </c>
      <c r="C92" s="99" t="s">
        <v>266</v>
      </c>
      <c r="D92" s="122" t="str">
        <f>VLOOKUP(A92,'Master Akun'!$A$5:$B$69,2,FALSE)</f>
        <v>Penjualan</v>
      </c>
      <c r="E92" s="67"/>
      <c r="F92" s="92"/>
      <c r="G92" s="92">
        <v>152000000</v>
      </c>
      <c r="H92" s="67"/>
      <c r="I92" s="67"/>
      <c r="J92" s="67"/>
      <c r="K92" s="67"/>
      <c r="L92" s="67"/>
      <c r="M92" s="67"/>
      <c r="N92" s="71"/>
    </row>
    <row r="93" spans="1:14" ht="15.75" thickBot="1" x14ac:dyDescent="0.3">
      <c r="A93" s="130" t="s">
        <v>30</v>
      </c>
      <c r="B93" s="121" t="s">
        <v>264</v>
      </c>
      <c r="C93" s="99" t="s">
        <v>266</v>
      </c>
      <c r="D93" s="122" t="str">
        <f>VLOOKUP(A93,'Master Akun'!$A$5:$B$69,2,FALSE)</f>
        <v>PPN Keluaran</v>
      </c>
      <c r="E93" s="67"/>
      <c r="F93" s="92"/>
      <c r="G93" s="92">
        <v>15200000</v>
      </c>
      <c r="H93" s="67"/>
      <c r="I93" s="67"/>
      <c r="J93" s="67"/>
      <c r="K93" s="67"/>
      <c r="L93" s="67"/>
      <c r="M93" s="67"/>
      <c r="N93" s="71"/>
    </row>
    <row r="94" spans="1:14" ht="15.75" thickBot="1" x14ac:dyDescent="0.3">
      <c r="A94" s="130" t="s">
        <v>7</v>
      </c>
      <c r="B94" s="121" t="s">
        <v>264</v>
      </c>
      <c r="C94" s="99" t="s">
        <v>267</v>
      </c>
      <c r="D94" s="122" t="str">
        <f>VLOOKUP(A94,'Master Akun'!$A$5:$B$69,2,FALSE)</f>
        <v>Kas Kecil</v>
      </c>
      <c r="E94" s="67"/>
      <c r="F94" s="92">
        <v>26180000</v>
      </c>
      <c r="G94" s="92"/>
      <c r="H94" s="67"/>
      <c r="I94" s="67"/>
      <c r="J94" s="67"/>
      <c r="K94" s="67"/>
      <c r="L94" s="67"/>
      <c r="M94" s="67"/>
      <c r="N94" s="71"/>
    </row>
    <row r="95" spans="1:14" ht="15.75" thickBot="1" x14ac:dyDescent="0.3">
      <c r="A95" s="130" t="s">
        <v>40</v>
      </c>
      <c r="B95" s="121" t="s">
        <v>264</v>
      </c>
      <c r="C95" s="99" t="s">
        <v>267</v>
      </c>
      <c r="D95" s="122" t="str">
        <f>VLOOKUP(A95,'Master Akun'!$A$5:$B$69,2,FALSE)</f>
        <v>Retur Penjualan</v>
      </c>
      <c r="E95" s="67"/>
      <c r="F95" s="92"/>
      <c r="G95" s="92">
        <v>23800000</v>
      </c>
      <c r="H95" s="67"/>
      <c r="I95" s="67"/>
      <c r="J95" s="67"/>
      <c r="K95" s="67"/>
      <c r="L95" s="67"/>
      <c r="M95" s="67"/>
      <c r="N95" s="71"/>
    </row>
    <row r="96" spans="1:14" ht="15.75" thickBot="1" x14ac:dyDescent="0.3">
      <c r="A96" s="130" t="s">
        <v>30</v>
      </c>
      <c r="B96" s="121" t="s">
        <v>264</v>
      </c>
      <c r="C96" s="99" t="s">
        <v>267</v>
      </c>
      <c r="D96" s="122" t="str">
        <f>VLOOKUP(A96,'Master Akun'!$A$5:$B$69,2,FALSE)</f>
        <v>PPN Keluaran</v>
      </c>
      <c r="E96" s="67"/>
      <c r="F96" s="92"/>
      <c r="G96" s="92">
        <v>2380000</v>
      </c>
      <c r="H96" s="67"/>
      <c r="I96" s="67"/>
      <c r="J96" s="67"/>
      <c r="K96" s="67"/>
      <c r="L96" s="67"/>
      <c r="M96" s="67"/>
      <c r="N96" s="71"/>
    </row>
    <row r="97" spans="1:14" ht="15.75" thickBot="1" x14ac:dyDescent="0.3">
      <c r="A97" s="130" t="s">
        <v>7</v>
      </c>
      <c r="B97" s="99" t="s">
        <v>268</v>
      </c>
      <c r="C97" s="99" t="s">
        <v>269</v>
      </c>
      <c r="D97" s="122" t="str">
        <f>VLOOKUP(A97,'Master Akun'!$A$5:$B$69,2,FALSE)</f>
        <v>Kas Kecil</v>
      </c>
      <c r="E97" s="67"/>
      <c r="F97" s="92">
        <v>172695000</v>
      </c>
      <c r="G97" s="92"/>
      <c r="H97" s="67"/>
      <c r="I97" s="67"/>
      <c r="J97" s="67"/>
      <c r="K97" s="67"/>
      <c r="L97" s="67"/>
      <c r="M97" s="67"/>
      <c r="N97" s="71"/>
    </row>
    <row r="98" spans="1:14" ht="15.75" thickBot="1" x14ac:dyDescent="0.3">
      <c r="A98" s="130" t="s">
        <v>10</v>
      </c>
      <c r="B98" s="99" t="s">
        <v>268</v>
      </c>
      <c r="C98" s="99" t="s">
        <v>269</v>
      </c>
      <c r="D98" s="122" t="str">
        <f>VLOOKUP(A98,'Master Akun'!$A$5:$B$69,2,FALSE)</f>
        <v>Piutang Usaha</v>
      </c>
      <c r="E98" s="67"/>
      <c r="F98" s="92"/>
      <c r="G98" s="92">
        <v>172695000</v>
      </c>
      <c r="H98" s="67"/>
      <c r="I98" s="67"/>
      <c r="J98" s="67"/>
      <c r="K98" s="67"/>
      <c r="L98" s="67"/>
      <c r="M98" s="67"/>
      <c r="N98" s="71"/>
    </row>
    <row r="99" spans="1:14" ht="15.75" thickBot="1" x14ac:dyDescent="0.3">
      <c r="A99" s="130" t="s">
        <v>7</v>
      </c>
      <c r="B99" s="99" t="s">
        <v>268</v>
      </c>
      <c r="C99" s="99" t="s">
        <v>270</v>
      </c>
      <c r="D99" s="122" t="str">
        <f>VLOOKUP(A99,'Master Akun'!$A$5:$B$69,2,FALSE)</f>
        <v>Kas Kecil</v>
      </c>
      <c r="E99" s="67"/>
      <c r="F99" s="92">
        <v>600000</v>
      </c>
      <c r="G99" s="92"/>
      <c r="H99" s="67"/>
      <c r="I99" s="67"/>
      <c r="J99" s="67"/>
      <c r="K99" s="67"/>
      <c r="L99" s="67"/>
      <c r="M99" s="67"/>
      <c r="N99" s="71"/>
    </row>
    <row r="100" spans="1:14" ht="15.75" thickBot="1" x14ac:dyDescent="0.3">
      <c r="A100" s="130" t="s">
        <v>12</v>
      </c>
      <c r="B100" s="99" t="s">
        <v>268</v>
      </c>
      <c r="C100" s="99" t="s">
        <v>270</v>
      </c>
      <c r="D100" s="122" t="str">
        <f>VLOOKUP(A100,'Master Akun'!$A$5:$B$69,2,FALSE)</f>
        <v>Piutang Karyawan</v>
      </c>
      <c r="E100" s="67"/>
      <c r="F100" s="92"/>
      <c r="G100" s="92">
        <v>600000</v>
      </c>
      <c r="H100" s="67"/>
      <c r="I100" s="67"/>
      <c r="J100" s="67"/>
      <c r="K100" s="67"/>
      <c r="L100" s="67"/>
      <c r="M100" s="67"/>
      <c r="N100" s="71"/>
    </row>
    <row r="101" spans="1:14" ht="15.75" thickBot="1" x14ac:dyDescent="0.3">
      <c r="A101" s="130" t="s">
        <v>23</v>
      </c>
      <c r="B101" s="99" t="s">
        <v>268</v>
      </c>
      <c r="C101" s="99" t="s">
        <v>271</v>
      </c>
      <c r="D101" s="122" t="str">
        <f>VLOOKUP(A101,'Master Akun'!$A$5:$B$69,2,FALSE)</f>
        <v>Kendaraan</v>
      </c>
      <c r="E101" s="67"/>
      <c r="F101" s="92">
        <v>50000</v>
      </c>
      <c r="G101" s="92"/>
      <c r="H101" s="67"/>
      <c r="I101" s="67"/>
      <c r="J101" s="67"/>
      <c r="K101" s="67"/>
      <c r="L101" s="67"/>
      <c r="M101" s="67"/>
      <c r="N101" s="71"/>
    </row>
    <row r="102" spans="1:14" ht="15.75" thickBot="1" x14ac:dyDescent="0.3">
      <c r="A102" s="130" t="s">
        <v>24</v>
      </c>
      <c r="B102" s="99" t="s">
        <v>268</v>
      </c>
      <c r="C102" s="99" t="s">
        <v>271</v>
      </c>
      <c r="D102" s="122" t="str">
        <f>VLOOKUP(A102,'Master Akun'!$A$5:$B$69,2,FALSE)</f>
        <v>Akumulasi Penyusutan Kendaraan</v>
      </c>
      <c r="E102" s="67"/>
      <c r="F102" s="92"/>
      <c r="G102" s="92">
        <v>50000</v>
      </c>
      <c r="H102" s="67"/>
      <c r="I102" s="67"/>
      <c r="J102" s="67"/>
      <c r="K102" s="67"/>
      <c r="L102" s="67"/>
      <c r="M102" s="67"/>
      <c r="N102" s="71"/>
    </row>
    <row r="103" spans="1:14" ht="15.75" thickBot="1" x14ac:dyDescent="0.3">
      <c r="A103" s="130" t="s">
        <v>8</v>
      </c>
      <c r="B103" s="99" t="s">
        <v>272</v>
      </c>
      <c r="C103" s="99" t="s">
        <v>273</v>
      </c>
      <c r="D103" s="122" t="str">
        <f>VLOOKUP(A103,'Master Akun'!$A$5:$B$69,2,FALSE)</f>
        <v>Bank</v>
      </c>
      <c r="E103" s="67"/>
      <c r="F103" s="92">
        <v>50400000</v>
      </c>
      <c r="G103" s="92"/>
      <c r="H103" s="67"/>
      <c r="I103" s="67"/>
      <c r="J103" s="67"/>
      <c r="K103" s="67"/>
      <c r="L103" s="67"/>
      <c r="M103" s="67"/>
      <c r="N103" s="71"/>
    </row>
    <row r="104" spans="1:14" ht="15.75" thickBot="1" x14ac:dyDescent="0.3">
      <c r="A104" s="130" t="s">
        <v>36</v>
      </c>
      <c r="B104" s="99" t="s">
        <v>272</v>
      </c>
      <c r="C104" s="99" t="s">
        <v>273</v>
      </c>
      <c r="D104" s="122" t="str">
        <f>VLOOKUP(A104,'Master Akun'!$A$5:$B$69,2,FALSE)</f>
        <v>Deviden</v>
      </c>
      <c r="E104" s="67"/>
      <c r="F104" s="92">
        <v>56000000</v>
      </c>
      <c r="G104" s="92"/>
      <c r="H104" s="67"/>
      <c r="I104" s="67"/>
      <c r="J104" s="67"/>
      <c r="K104" s="67"/>
      <c r="L104" s="67"/>
      <c r="M104" s="67"/>
      <c r="N104" s="71"/>
    </row>
    <row r="105" spans="1:14" ht="15.75" thickBot="1" x14ac:dyDescent="0.3">
      <c r="A105" s="130" t="s">
        <v>207</v>
      </c>
      <c r="B105" s="99" t="s">
        <v>272</v>
      </c>
      <c r="C105" s="99" t="s">
        <v>273</v>
      </c>
      <c r="D105" s="122" t="str">
        <f>VLOOKUP(A105,'Master Akun'!$A$5:$B$69,2,FALSE)</f>
        <v>Pajak Penghasilan</v>
      </c>
      <c r="E105" s="67"/>
      <c r="F105" s="92"/>
      <c r="G105" s="92">
        <v>5600000</v>
      </c>
      <c r="H105" s="67"/>
      <c r="I105" s="67"/>
      <c r="J105" s="67"/>
      <c r="K105" s="67"/>
      <c r="L105" s="67"/>
      <c r="M105" s="67"/>
      <c r="N105" s="71"/>
    </row>
    <row r="106" spans="1:14" ht="15.75" thickBot="1" x14ac:dyDescent="0.3">
      <c r="A106" s="127" t="s">
        <v>7</v>
      </c>
      <c r="B106" s="128" t="s">
        <v>274</v>
      </c>
      <c r="C106" s="128" t="s">
        <v>275</v>
      </c>
      <c r="D106" s="122" t="str">
        <f>VLOOKUP(A106,'Master Akun'!$A$5:$B$69,2,FALSE)</f>
        <v>Kas Kecil</v>
      </c>
      <c r="E106" s="68"/>
      <c r="F106" s="126">
        <v>12039500</v>
      </c>
      <c r="G106" s="125"/>
      <c r="H106" s="68"/>
      <c r="I106" s="68"/>
      <c r="J106" s="68"/>
      <c r="K106" s="68"/>
      <c r="L106" s="68"/>
      <c r="M106" s="68"/>
      <c r="N106" s="119"/>
    </row>
    <row r="107" spans="1:14" ht="15.75" thickBot="1" x14ac:dyDescent="0.3">
      <c r="A107" s="130" t="s">
        <v>38</v>
      </c>
      <c r="B107" s="128" t="s">
        <v>274</v>
      </c>
      <c r="C107" s="128" t="s">
        <v>275</v>
      </c>
      <c r="D107" s="122" t="str">
        <f>VLOOKUP(A107,'Master Akun'!$A$5:$B$69,2,FALSE)</f>
        <v>Penjualan</v>
      </c>
      <c r="E107" s="67"/>
      <c r="F107" s="92"/>
      <c r="G107" s="92">
        <v>11000000</v>
      </c>
      <c r="H107" s="67"/>
      <c r="I107" s="67"/>
      <c r="J107" s="67"/>
      <c r="K107" s="67"/>
      <c r="L107" s="67"/>
      <c r="M107" s="67"/>
      <c r="N107" s="71"/>
    </row>
    <row r="108" spans="1:14" ht="15.75" thickBot="1" x14ac:dyDescent="0.3">
      <c r="A108" s="130" t="s">
        <v>39</v>
      </c>
      <c r="B108" s="128" t="s">
        <v>274</v>
      </c>
      <c r="C108" s="128" t="s">
        <v>275</v>
      </c>
      <c r="D108" s="122" t="str">
        <f>VLOOKUP(A108,'Master Akun'!$A$5:$B$69,2,FALSE)</f>
        <v>Potongan Penjualan</v>
      </c>
      <c r="E108" s="67"/>
      <c r="F108" s="92"/>
      <c r="G108" s="92">
        <v>55000</v>
      </c>
      <c r="H108" s="67"/>
      <c r="I108" s="67"/>
      <c r="J108" s="67"/>
      <c r="K108" s="67"/>
      <c r="L108" s="67"/>
      <c r="M108" s="67"/>
      <c r="N108" s="71"/>
    </row>
    <row r="109" spans="1:14" ht="15.75" thickBot="1" x14ac:dyDescent="0.3">
      <c r="A109" s="130" t="s">
        <v>30</v>
      </c>
      <c r="B109" s="128" t="s">
        <v>274</v>
      </c>
      <c r="C109" s="128" t="s">
        <v>275</v>
      </c>
      <c r="D109" s="122" t="str">
        <f>VLOOKUP(A109,'Master Akun'!$A$5:$B$69,2,FALSE)</f>
        <v>PPN Keluaran</v>
      </c>
      <c r="E109" s="67"/>
      <c r="F109" s="92"/>
      <c r="G109" s="92">
        <v>1094500</v>
      </c>
      <c r="H109" s="67"/>
      <c r="I109" s="67"/>
      <c r="J109" s="67"/>
      <c r="K109" s="67"/>
      <c r="L109" s="67"/>
      <c r="M109" s="67"/>
      <c r="N109" s="71"/>
    </row>
    <row r="110" spans="1:14" ht="15.75" thickBot="1" x14ac:dyDescent="0.3">
      <c r="A110" s="130" t="s">
        <v>8</v>
      </c>
      <c r="B110" s="99" t="s">
        <v>276</v>
      </c>
      <c r="C110" s="99" t="s">
        <v>277</v>
      </c>
      <c r="D110" s="122" t="str">
        <f>VLOOKUP(A110,'Master Akun'!$A$5:$B$69,2,FALSE)</f>
        <v>Bank</v>
      </c>
      <c r="E110" s="67"/>
      <c r="F110" s="92">
        <v>14865433</v>
      </c>
      <c r="G110" s="92"/>
      <c r="H110" s="67"/>
      <c r="I110" s="67"/>
      <c r="J110" s="67"/>
      <c r="K110" s="67"/>
      <c r="L110" s="67"/>
      <c r="M110" s="67"/>
      <c r="N110" s="71"/>
    </row>
    <row r="111" spans="1:14" ht="15.75" thickBot="1" x14ac:dyDescent="0.3">
      <c r="A111" s="130" t="s">
        <v>198</v>
      </c>
      <c r="B111" s="99" t="s">
        <v>276</v>
      </c>
      <c r="C111" s="99" t="s">
        <v>277</v>
      </c>
      <c r="D111" s="122" t="str">
        <f>VLOOKUP(A111,'Master Akun'!$A$5:$B$69,2,FALSE)</f>
        <v>Hutang Bank</v>
      </c>
      <c r="E111" s="67"/>
      <c r="F111" s="92"/>
      <c r="G111" s="92">
        <v>9833609</v>
      </c>
      <c r="H111" s="67"/>
      <c r="I111" s="67"/>
      <c r="J111" s="67"/>
      <c r="K111" s="67"/>
      <c r="L111" s="67"/>
      <c r="M111" s="67"/>
      <c r="N111" s="71"/>
    </row>
    <row r="112" spans="1:14" ht="15.75" thickBot="1" x14ac:dyDescent="0.3">
      <c r="A112" s="130" t="s">
        <v>217</v>
      </c>
      <c r="B112" s="99" t="s">
        <v>276</v>
      </c>
      <c r="C112" s="99" t="s">
        <v>277</v>
      </c>
      <c r="D112" s="122" t="str">
        <f>VLOOKUP(A112,'Master Akun'!$A$5:$B$69,2,FALSE)</f>
        <v>Biaya Bunga Bank</v>
      </c>
      <c r="E112" s="67"/>
      <c r="F112" s="92"/>
      <c r="G112" s="92">
        <v>5031823</v>
      </c>
      <c r="H112" s="67"/>
      <c r="I112" s="67"/>
      <c r="J112" s="67"/>
      <c r="K112" s="67"/>
      <c r="L112" s="67"/>
      <c r="M112" s="67"/>
      <c r="N112" s="71"/>
    </row>
    <row r="113" spans="1:14" ht="15.75" thickBot="1" x14ac:dyDescent="0.3">
      <c r="A113" s="130" t="s">
        <v>30</v>
      </c>
      <c r="B113" s="99" t="s">
        <v>278</v>
      </c>
      <c r="C113" s="99" t="s">
        <v>279</v>
      </c>
      <c r="D113" s="122" t="str">
        <f>VLOOKUP(A113,'Master Akun'!$A$5:$B$69,2,FALSE)</f>
        <v>PPN Keluaran</v>
      </c>
      <c r="E113" s="67"/>
      <c r="F113" s="92">
        <v>23520000</v>
      </c>
      <c r="G113" s="92"/>
      <c r="H113" s="67"/>
      <c r="I113" s="67"/>
      <c r="J113" s="67"/>
      <c r="K113" s="67"/>
      <c r="L113" s="67"/>
      <c r="M113" s="67"/>
      <c r="N113" s="71"/>
    </row>
    <row r="114" spans="1:14" ht="15.75" thickBot="1" x14ac:dyDescent="0.3">
      <c r="A114" s="130" t="s">
        <v>17</v>
      </c>
      <c r="B114" s="99" t="s">
        <v>278</v>
      </c>
      <c r="C114" s="99" t="s">
        <v>279</v>
      </c>
      <c r="D114" s="122" t="str">
        <f>VLOOKUP(A114,'Master Akun'!$A$5:$B$69,2,FALSE)</f>
        <v>PPN Masukan</v>
      </c>
      <c r="E114" s="67"/>
      <c r="F114" s="92">
        <v>-19600000</v>
      </c>
      <c r="G114" s="92"/>
      <c r="H114" s="67"/>
      <c r="I114" s="67"/>
      <c r="J114" s="67"/>
      <c r="K114" s="67"/>
      <c r="L114" s="67"/>
      <c r="M114" s="67"/>
      <c r="N114" s="71"/>
    </row>
    <row r="115" spans="1:14" ht="15.75" thickBot="1" x14ac:dyDescent="0.3">
      <c r="A115" s="130" t="s">
        <v>8</v>
      </c>
      <c r="B115" s="99" t="s">
        <v>278</v>
      </c>
      <c r="C115" s="99" t="s">
        <v>279</v>
      </c>
      <c r="D115" s="122" t="str">
        <f>VLOOKUP(A115,'Master Akun'!$A$5:$B$69,2,FALSE)</f>
        <v>Bank</v>
      </c>
      <c r="E115" s="67"/>
      <c r="F115" s="92"/>
      <c r="G115" s="92">
        <v>3920000</v>
      </c>
      <c r="H115" s="67"/>
      <c r="I115" s="67"/>
      <c r="J115" s="67"/>
      <c r="K115" s="67"/>
      <c r="L115" s="67"/>
      <c r="M115" s="67"/>
      <c r="N115" s="71"/>
    </row>
    <row r="116" spans="1:14" ht="15.75" thickBot="1" x14ac:dyDescent="0.3">
      <c r="A116" s="130" t="s">
        <v>7</v>
      </c>
      <c r="B116" s="99" t="s">
        <v>278</v>
      </c>
      <c r="C116" s="99" t="s">
        <v>280</v>
      </c>
      <c r="D116" s="122" t="str">
        <f>VLOOKUP(A116,'Master Akun'!$A$5:$B$69,2,FALSE)</f>
        <v>Kas Kecil</v>
      </c>
      <c r="E116" s="67"/>
      <c r="F116" s="92">
        <v>1255000</v>
      </c>
      <c r="G116" s="92"/>
      <c r="H116" s="67"/>
      <c r="I116" s="67"/>
      <c r="J116" s="67"/>
      <c r="K116" s="67"/>
      <c r="L116" s="67"/>
      <c r="M116" s="67"/>
      <c r="N116" s="71"/>
    </row>
    <row r="117" spans="1:14" ht="15.75" thickBot="1" x14ac:dyDescent="0.3">
      <c r="A117" s="130" t="s">
        <v>212</v>
      </c>
      <c r="B117" s="99" t="s">
        <v>278</v>
      </c>
      <c r="C117" s="99" t="s">
        <v>281</v>
      </c>
      <c r="D117" s="122" t="str">
        <f>VLOOKUP(A117,'Master Akun'!$A$5:$B$69,2,FALSE)</f>
        <v>Pendapatan Deviden</v>
      </c>
      <c r="E117" s="67"/>
      <c r="F117" s="92">
        <v>3825000</v>
      </c>
      <c r="G117" s="92"/>
      <c r="H117" s="67"/>
      <c r="I117" s="67"/>
      <c r="J117" s="67"/>
      <c r="K117" s="67"/>
      <c r="L117" s="67"/>
      <c r="M117" s="67"/>
      <c r="N117" s="71"/>
    </row>
    <row r="118" spans="1:14" ht="15.75" thickBot="1" x14ac:dyDescent="0.3">
      <c r="A118" s="130" t="s">
        <v>207</v>
      </c>
      <c r="B118" s="99" t="s">
        <v>278</v>
      </c>
      <c r="C118" s="99" t="s">
        <v>281</v>
      </c>
      <c r="D118" s="122" t="str">
        <f>VLOOKUP(A118,'Master Akun'!$A$5:$B$69,2,FALSE)</f>
        <v>Pajak Penghasilan</v>
      </c>
      <c r="E118" s="67"/>
      <c r="F118" s="92"/>
      <c r="G118" s="92">
        <v>573750</v>
      </c>
      <c r="H118" s="67"/>
      <c r="I118" s="67"/>
      <c r="J118" s="67"/>
      <c r="K118" s="67"/>
      <c r="L118" s="67"/>
      <c r="M118" s="67"/>
      <c r="N118" s="71"/>
    </row>
    <row r="119" spans="1:14" ht="15.75" thickBot="1" x14ac:dyDescent="0.3">
      <c r="A119" s="130" t="s">
        <v>8</v>
      </c>
      <c r="B119" s="99" t="s">
        <v>278</v>
      </c>
      <c r="C119" s="99" t="s">
        <v>281</v>
      </c>
      <c r="D119" s="122" t="str">
        <f>VLOOKUP(A119,'Master Akun'!$A$5:$B$69,2,FALSE)</f>
        <v>Bank</v>
      </c>
      <c r="E119" s="67"/>
      <c r="F119" s="92"/>
      <c r="G119" s="92">
        <f>SUM(F117-G118)</f>
        <v>3251250</v>
      </c>
      <c r="H119" s="67"/>
      <c r="I119" s="67"/>
      <c r="J119" s="67"/>
      <c r="K119" s="67"/>
      <c r="L119" s="67"/>
      <c r="M119" s="67"/>
      <c r="N119" s="71"/>
    </row>
    <row r="120" spans="1:14" ht="15.75" thickBot="1" x14ac:dyDescent="0.3">
      <c r="A120" s="130"/>
      <c r="B120" s="99"/>
      <c r="C120" s="99"/>
      <c r="D120" s="122"/>
      <c r="E120" s="67"/>
      <c r="F120" s="92"/>
      <c r="G120" s="92"/>
      <c r="H120" s="67"/>
      <c r="I120" s="67"/>
      <c r="J120" s="67"/>
      <c r="K120" s="67"/>
      <c r="L120" s="67"/>
      <c r="M120" s="71"/>
      <c r="N120" s="8"/>
    </row>
  </sheetData>
  <mergeCells count="13">
    <mergeCell ref="I5:K5"/>
    <mergeCell ref="L5:N5"/>
    <mergeCell ref="A5:A6"/>
    <mergeCell ref="B5:B6"/>
    <mergeCell ref="C5:C6"/>
    <mergeCell ref="D5:D6"/>
    <mergeCell ref="E5:E6"/>
    <mergeCell ref="F5:F6"/>
    <mergeCell ref="A1:C1"/>
    <mergeCell ref="A2:C2"/>
    <mergeCell ref="A3:C3"/>
    <mergeCell ref="G5:G6"/>
    <mergeCell ref="H5:H6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G19" sqref="G19"/>
    </sheetView>
  </sheetViews>
  <sheetFormatPr defaultRowHeight="15" x14ac:dyDescent="0.25"/>
  <cols>
    <col min="2" max="2" width="15.140625" customWidth="1"/>
    <col min="3" max="3" width="16.5703125" customWidth="1"/>
    <col min="5" max="5" width="19.28515625" customWidth="1"/>
    <col min="6" max="6" width="24" customWidth="1"/>
    <col min="7" max="7" width="22.5703125" customWidth="1"/>
    <col min="8" max="8" width="23.28515625" customWidth="1"/>
  </cols>
  <sheetData>
    <row r="1" spans="1:8" ht="18.75" x14ac:dyDescent="0.3">
      <c r="A1" s="152" t="s">
        <v>0</v>
      </c>
      <c r="B1" s="152"/>
      <c r="C1" s="152"/>
      <c r="D1" s="55"/>
      <c r="E1" s="55"/>
      <c r="F1" s="14"/>
      <c r="G1" s="14"/>
      <c r="H1" s="14"/>
    </row>
    <row r="2" spans="1:8" ht="18.75" x14ac:dyDescent="0.3">
      <c r="A2" s="152" t="s">
        <v>155</v>
      </c>
      <c r="B2" s="152"/>
      <c r="C2" s="152"/>
      <c r="D2" s="55"/>
      <c r="E2" s="55"/>
      <c r="F2" s="14"/>
      <c r="G2" s="14"/>
      <c r="H2" s="14"/>
    </row>
    <row r="3" spans="1:8" ht="18.75" x14ac:dyDescent="0.3">
      <c r="A3" s="152" t="s">
        <v>206</v>
      </c>
      <c r="B3" s="152"/>
      <c r="C3" s="152"/>
      <c r="D3" s="55"/>
      <c r="E3" s="55"/>
    </row>
    <row r="4" spans="1:8" ht="18.75" x14ac:dyDescent="0.3">
      <c r="A4" s="56"/>
      <c r="B4" s="56"/>
      <c r="C4" s="56"/>
    </row>
    <row r="5" spans="1:8" x14ac:dyDescent="0.25">
      <c r="A5" s="14" t="s">
        <v>156</v>
      </c>
      <c r="B5" s="14"/>
      <c r="C5" s="58" t="s">
        <v>118</v>
      </c>
      <c r="D5" s="14"/>
      <c r="E5" s="14"/>
      <c r="F5" s="14"/>
      <c r="G5" s="14"/>
      <c r="H5" s="14"/>
    </row>
    <row r="6" spans="1:8" x14ac:dyDescent="0.25">
      <c r="A6" s="14" t="s">
        <v>115</v>
      </c>
      <c r="B6" s="14"/>
      <c r="C6" s="14" t="str">
        <f>VLOOKUP(C5,'Master Akun'!$H$6:$K$7,2,FALSE)</f>
        <v>Miraco Digital</v>
      </c>
      <c r="D6" s="14"/>
      <c r="E6" s="14"/>
      <c r="F6" s="14"/>
      <c r="G6" s="14"/>
      <c r="H6" s="14"/>
    </row>
    <row r="8" spans="1:8" x14ac:dyDescent="0.25">
      <c r="A8" s="151" t="s">
        <v>146</v>
      </c>
      <c r="B8" s="151" t="s">
        <v>157</v>
      </c>
      <c r="C8" s="151" t="s">
        <v>148</v>
      </c>
      <c r="D8" s="151" t="s">
        <v>4</v>
      </c>
      <c r="E8" s="151" t="s">
        <v>5</v>
      </c>
      <c r="F8" s="151" t="s">
        <v>6</v>
      </c>
      <c r="G8" s="151" t="s">
        <v>154</v>
      </c>
      <c r="H8" s="151"/>
    </row>
    <row r="9" spans="1:8" x14ac:dyDescent="0.25">
      <c r="A9" s="151"/>
      <c r="B9" s="151"/>
      <c r="C9" s="151"/>
      <c r="D9" s="151"/>
      <c r="E9" s="151"/>
      <c r="F9" s="151"/>
      <c r="G9" s="61" t="s">
        <v>5</v>
      </c>
      <c r="H9" s="61" t="s">
        <v>6</v>
      </c>
    </row>
    <row r="10" spans="1:8" x14ac:dyDescent="0.25">
      <c r="A10" s="15" t="s">
        <v>224</v>
      </c>
      <c r="B10" s="15"/>
      <c r="C10" s="15" t="s">
        <v>158</v>
      </c>
      <c r="D10" s="15"/>
      <c r="E10" s="15"/>
      <c r="F10" s="15"/>
      <c r="G10" s="88">
        <f>VLOOKUP(C5,'Master Akun'!$H$6:$J$7,3,FALSE)</f>
        <v>104000000</v>
      </c>
      <c r="H10" s="88"/>
    </row>
    <row r="11" spans="1:8" x14ac:dyDescent="0.25">
      <c r="A11" s="15" t="s">
        <v>225</v>
      </c>
      <c r="B11" s="15"/>
      <c r="C11" s="15" t="s">
        <v>226</v>
      </c>
      <c r="D11" s="15"/>
      <c r="E11" s="15"/>
      <c r="F11" s="15"/>
      <c r="G11" s="88"/>
      <c r="H11" s="88"/>
    </row>
    <row r="12" spans="1:8" x14ac:dyDescent="0.25">
      <c r="A12" s="15"/>
      <c r="B12" s="15"/>
      <c r="C12" s="15"/>
      <c r="D12" s="15"/>
      <c r="E12" s="15"/>
      <c r="F12" s="15"/>
      <c r="G12" s="88"/>
      <c r="H12" s="88"/>
    </row>
    <row r="13" spans="1:8" x14ac:dyDescent="0.25">
      <c r="G13" s="109"/>
      <c r="H13" s="109"/>
    </row>
    <row r="14" spans="1:8" x14ac:dyDescent="0.25">
      <c r="A14" s="18" t="s">
        <v>156</v>
      </c>
      <c r="B14" s="18"/>
      <c r="C14" s="58" t="s">
        <v>119</v>
      </c>
      <c r="D14" s="14"/>
      <c r="E14" s="14"/>
      <c r="F14" s="14"/>
      <c r="G14" s="109"/>
      <c r="H14" s="109"/>
    </row>
    <row r="15" spans="1:8" x14ac:dyDescent="0.25">
      <c r="A15" s="18" t="s">
        <v>115</v>
      </c>
      <c r="B15" s="18"/>
      <c r="C15" s="18" t="str">
        <f>VLOOKUP(C14,'Master Akun'!$H$6:$K$7,2,FALSE)</f>
        <v>Panorama Foto</v>
      </c>
      <c r="D15" s="14"/>
      <c r="E15" s="14"/>
      <c r="F15" s="14"/>
      <c r="G15" s="109"/>
      <c r="H15" s="109"/>
    </row>
    <row r="16" spans="1:8" x14ac:dyDescent="0.25">
      <c r="G16" s="109"/>
      <c r="H16" s="109"/>
    </row>
    <row r="17" spans="1:8" x14ac:dyDescent="0.25">
      <c r="A17" s="151" t="s">
        <v>146</v>
      </c>
      <c r="B17" s="151" t="s">
        <v>157</v>
      </c>
      <c r="C17" s="151" t="s">
        <v>148</v>
      </c>
      <c r="D17" s="151" t="s">
        <v>4</v>
      </c>
      <c r="E17" s="151" t="s">
        <v>5</v>
      </c>
      <c r="F17" s="151" t="s">
        <v>6</v>
      </c>
      <c r="G17" s="163" t="s">
        <v>154</v>
      </c>
      <c r="H17" s="163"/>
    </row>
    <row r="18" spans="1:8" x14ac:dyDescent="0.25">
      <c r="A18" s="151"/>
      <c r="B18" s="151"/>
      <c r="C18" s="151"/>
      <c r="D18" s="151"/>
      <c r="E18" s="151"/>
      <c r="F18" s="151"/>
      <c r="G18" s="110" t="s">
        <v>5</v>
      </c>
      <c r="H18" s="110" t="s">
        <v>6</v>
      </c>
    </row>
    <row r="19" spans="1:8" x14ac:dyDescent="0.25">
      <c r="A19" s="19" t="s">
        <v>224</v>
      </c>
      <c r="B19" s="19"/>
      <c r="C19" s="19" t="s">
        <v>158</v>
      </c>
      <c r="D19" s="19"/>
      <c r="E19" s="19"/>
      <c r="F19" s="19"/>
      <c r="G19" s="88">
        <f>VLOOKUP(C14,'Master Akun'!$H$6:$J$7,3,FALSE)</f>
        <v>77500000</v>
      </c>
      <c r="H19" s="88"/>
    </row>
    <row r="20" spans="1:8" x14ac:dyDescent="0.25">
      <c r="A20" s="19" t="s">
        <v>225</v>
      </c>
      <c r="B20" s="19"/>
      <c r="C20" s="19" t="s">
        <v>226</v>
      </c>
      <c r="D20" s="19"/>
      <c r="E20" s="19"/>
      <c r="F20" s="19"/>
      <c r="G20" s="88"/>
      <c r="H20" s="88"/>
    </row>
    <row r="21" spans="1:8" x14ac:dyDescent="0.25">
      <c r="A21" s="15"/>
      <c r="B21" s="15"/>
      <c r="C21" s="15"/>
      <c r="D21" s="15"/>
      <c r="E21" s="15"/>
      <c r="F21" s="15"/>
      <c r="G21" s="88"/>
      <c r="H21" s="88"/>
    </row>
    <row r="22" spans="1:8" x14ac:dyDescent="0.25">
      <c r="G22" s="109"/>
      <c r="H22" s="109"/>
    </row>
    <row r="23" spans="1:8" x14ac:dyDescent="0.25">
      <c r="A23" t="s">
        <v>156</v>
      </c>
      <c r="C23" s="58" t="s">
        <v>236</v>
      </c>
      <c r="G23" s="109"/>
      <c r="H23" s="109"/>
    </row>
    <row r="24" spans="1:8" x14ac:dyDescent="0.25">
      <c r="A24" t="s">
        <v>115</v>
      </c>
      <c r="C24" t="str">
        <f>VLOOKUP(C23,'Master Akun'!$H$13:$J$14,2,FALSE)</f>
        <v>Angga Andrianto</v>
      </c>
      <c r="G24" s="109"/>
      <c r="H24" s="109"/>
    </row>
    <row r="25" spans="1:8" x14ac:dyDescent="0.25">
      <c r="G25" s="109"/>
      <c r="H25" s="109"/>
    </row>
    <row r="26" spans="1:8" x14ac:dyDescent="0.25">
      <c r="A26" s="159" t="s">
        <v>146</v>
      </c>
      <c r="B26" s="159" t="s">
        <v>157</v>
      </c>
      <c r="C26" s="159" t="s">
        <v>148</v>
      </c>
      <c r="D26" s="159" t="s">
        <v>4</v>
      </c>
      <c r="E26" s="159" t="s">
        <v>5</v>
      </c>
      <c r="F26" s="159" t="s">
        <v>6</v>
      </c>
      <c r="G26" s="164" t="s">
        <v>154</v>
      </c>
      <c r="H26" s="165"/>
    </row>
    <row r="27" spans="1:8" x14ac:dyDescent="0.25">
      <c r="A27" s="160"/>
      <c r="B27" s="160"/>
      <c r="C27" s="160"/>
      <c r="D27" s="160"/>
      <c r="E27" s="160"/>
      <c r="F27" s="160"/>
      <c r="G27" s="111" t="s">
        <v>5</v>
      </c>
      <c r="H27" s="111" t="s">
        <v>6</v>
      </c>
    </row>
    <row r="28" spans="1:8" x14ac:dyDescent="0.25">
      <c r="A28" s="97"/>
      <c r="B28" s="97"/>
      <c r="C28" s="97" t="s">
        <v>158</v>
      </c>
      <c r="D28" s="97"/>
      <c r="E28" s="97"/>
      <c r="F28" s="97"/>
      <c r="G28" s="112">
        <f>VLOOKUP(C23,'Master Akun'!$H$13:$J$14,3,FALSE)</f>
        <v>1500000</v>
      </c>
      <c r="H28" s="112"/>
    </row>
    <row r="29" spans="1:8" x14ac:dyDescent="0.25">
      <c r="A29" s="97"/>
      <c r="B29" s="97"/>
      <c r="C29" s="97" t="s">
        <v>226</v>
      </c>
      <c r="D29" s="97"/>
      <c r="E29" s="97"/>
      <c r="F29" s="97"/>
      <c r="G29" s="112"/>
      <c r="H29" s="112"/>
    </row>
    <row r="30" spans="1:8" x14ac:dyDescent="0.25">
      <c r="A30" s="97"/>
      <c r="B30" s="97"/>
      <c r="C30" s="97"/>
      <c r="D30" s="97"/>
      <c r="E30" s="97"/>
      <c r="F30" s="97"/>
      <c r="G30" s="112"/>
      <c r="H30" s="112"/>
    </row>
    <row r="31" spans="1:8" x14ac:dyDescent="0.25">
      <c r="G31" s="109"/>
      <c r="H31" s="109"/>
    </row>
    <row r="32" spans="1:8" x14ac:dyDescent="0.25">
      <c r="A32" t="s">
        <v>156</v>
      </c>
      <c r="C32" s="58" t="s">
        <v>237</v>
      </c>
      <c r="G32" s="109"/>
      <c r="H32" s="109"/>
    </row>
    <row r="33" spans="1:8" x14ac:dyDescent="0.25">
      <c r="A33" t="s">
        <v>115</v>
      </c>
      <c r="C33" t="str">
        <f>VLOOKUP(C32,'Master Akun'!$H$13:$J$14,2,FALSE)</f>
        <v>Stevani Agustina</v>
      </c>
      <c r="G33" s="109"/>
      <c r="H33" s="109"/>
    </row>
    <row r="34" spans="1:8" x14ac:dyDescent="0.25">
      <c r="G34" s="109"/>
      <c r="H34" s="109"/>
    </row>
    <row r="35" spans="1:8" x14ac:dyDescent="0.25">
      <c r="A35" s="159" t="s">
        <v>146</v>
      </c>
      <c r="B35" s="159" t="s">
        <v>157</v>
      </c>
      <c r="C35" s="159" t="s">
        <v>148</v>
      </c>
      <c r="D35" s="159" t="s">
        <v>4</v>
      </c>
      <c r="E35" s="159" t="s">
        <v>5</v>
      </c>
      <c r="F35" s="159" t="s">
        <v>6</v>
      </c>
      <c r="G35" s="161" t="s">
        <v>154</v>
      </c>
      <c r="H35" s="162"/>
    </row>
    <row r="36" spans="1:8" x14ac:dyDescent="0.25">
      <c r="A36" s="160"/>
      <c r="B36" s="160"/>
      <c r="C36" s="160"/>
      <c r="D36" s="160"/>
      <c r="E36" s="160"/>
      <c r="F36" s="160"/>
      <c r="G36" s="110" t="s">
        <v>5</v>
      </c>
      <c r="H36" s="110" t="s">
        <v>6</v>
      </c>
    </row>
    <row r="37" spans="1:8" x14ac:dyDescent="0.25">
      <c r="A37" s="101"/>
      <c r="B37" s="101"/>
      <c r="C37" s="101" t="s">
        <v>158</v>
      </c>
      <c r="D37" s="101"/>
      <c r="E37" s="101"/>
      <c r="F37" s="101"/>
      <c r="G37" s="113">
        <f>VLOOKUP(C32,'Master Akun'!$H$13:$J$14,3,FALSE)</f>
        <v>600000</v>
      </c>
      <c r="H37" s="113"/>
    </row>
    <row r="38" spans="1:8" x14ac:dyDescent="0.25">
      <c r="A38" s="101"/>
      <c r="B38" s="101"/>
      <c r="C38" s="101" t="s">
        <v>226</v>
      </c>
      <c r="D38" s="101"/>
      <c r="E38" s="101"/>
      <c r="F38" s="101"/>
      <c r="G38" s="113"/>
      <c r="H38" s="113"/>
    </row>
    <row r="39" spans="1:8" x14ac:dyDescent="0.25">
      <c r="A39" s="101"/>
      <c r="B39" s="101"/>
      <c r="C39" s="101"/>
      <c r="D39" s="101"/>
      <c r="E39" s="101"/>
      <c r="F39" s="101"/>
      <c r="G39" s="113"/>
      <c r="H39" s="113"/>
    </row>
  </sheetData>
  <mergeCells count="31">
    <mergeCell ref="F26:F27"/>
    <mergeCell ref="G26:H26"/>
    <mergeCell ref="A26:A27"/>
    <mergeCell ref="B26:B27"/>
    <mergeCell ref="C26:C27"/>
    <mergeCell ref="D26:D27"/>
    <mergeCell ref="E26:E27"/>
    <mergeCell ref="G17:H17"/>
    <mergeCell ref="G8:H8"/>
    <mergeCell ref="F8:F9"/>
    <mergeCell ref="D8:D9"/>
    <mergeCell ref="E8:E9"/>
    <mergeCell ref="D17:D18"/>
    <mergeCell ref="E17:E18"/>
    <mergeCell ref="F17:F18"/>
    <mergeCell ref="A1:C1"/>
    <mergeCell ref="A2:C2"/>
    <mergeCell ref="A3:C3"/>
    <mergeCell ref="A17:A18"/>
    <mergeCell ref="B17:B18"/>
    <mergeCell ref="C17:C18"/>
    <mergeCell ref="A8:A9"/>
    <mergeCell ref="B8:B9"/>
    <mergeCell ref="C8:C9"/>
    <mergeCell ref="F35:F36"/>
    <mergeCell ref="G35:H35"/>
    <mergeCell ref="A35:A36"/>
    <mergeCell ref="B35:B36"/>
    <mergeCell ref="C35:C36"/>
    <mergeCell ref="D35:D36"/>
    <mergeCell ref="E35:E36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I17" sqref="I17"/>
    </sheetView>
  </sheetViews>
  <sheetFormatPr defaultRowHeight="15" x14ac:dyDescent="0.25"/>
  <cols>
    <col min="2" max="2" width="11.28515625" customWidth="1"/>
    <col min="3" max="3" width="19.140625" customWidth="1"/>
    <col min="7" max="7" width="19.85546875" customWidth="1"/>
    <col min="8" max="8" width="19.5703125" customWidth="1"/>
  </cols>
  <sheetData>
    <row r="1" spans="1:8" x14ac:dyDescent="0.25">
      <c r="A1" s="166" t="s">
        <v>0</v>
      </c>
      <c r="B1" s="166"/>
      <c r="C1" s="166"/>
      <c r="D1" s="55"/>
      <c r="E1" s="55"/>
      <c r="F1" s="18"/>
      <c r="G1" s="18"/>
      <c r="H1" s="18"/>
    </row>
    <row r="2" spans="1:8" x14ac:dyDescent="0.25">
      <c r="A2" s="166" t="s">
        <v>165</v>
      </c>
      <c r="B2" s="166"/>
      <c r="C2" s="166"/>
      <c r="D2" s="55"/>
      <c r="E2" s="55"/>
      <c r="F2" s="18"/>
      <c r="G2" s="18"/>
      <c r="H2" s="18"/>
    </row>
    <row r="3" spans="1:8" x14ac:dyDescent="0.25">
      <c r="A3" s="166" t="s">
        <v>206</v>
      </c>
      <c r="B3" s="166"/>
      <c r="C3" s="166"/>
      <c r="D3" s="55"/>
      <c r="E3" s="55"/>
    </row>
    <row r="5" spans="1:8" x14ac:dyDescent="0.25">
      <c r="A5" s="18" t="s">
        <v>166</v>
      </c>
      <c r="B5" s="18"/>
      <c r="C5" s="58" t="s">
        <v>129</v>
      </c>
      <c r="D5" s="18"/>
      <c r="E5" s="18"/>
      <c r="F5" s="18"/>
      <c r="G5" s="18"/>
      <c r="H5" s="18"/>
    </row>
    <row r="6" spans="1:8" x14ac:dyDescent="0.25">
      <c r="A6" s="18" t="s">
        <v>167</v>
      </c>
      <c r="B6" s="18"/>
      <c r="C6" s="18" t="str">
        <f>VLOOKUP(C5,'Master Akun'!$H$20:$K$20,2,FALSE)</f>
        <v>PT Nichol Photocam</v>
      </c>
      <c r="D6" s="18"/>
      <c r="E6" s="18"/>
      <c r="F6" s="18"/>
      <c r="G6" s="18"/>
      <c r="H6" s="18"/>
    </row>
    <row r="8" spans="1:8" x14ac:dyDescent="0.25">
      <c r="A8" s="151" t="s">
        <v>146</v>
      </c>
      <c r="B8" s="151" t="s">
        <v>157</v>
      </c>
      <c r="C8" s="159" t="s">
        <v>148</v>
      </c>
      <c r="D8" s="151" t="s">
        <v>4</v>
      </c>
      <c r="E8" s="151" t="s">
        <v>5</v>
      </c>
      <c r="F8" s="151" t="s">
        <v>6</v>
      </c>
      <c r="G8" s="151" t="s">
        <v>154</v>
      </c>
      <c r="H8" s="151"/>
    </row>
    <row r="9" spans="1:8" x14ac:dyDescent="0.25">
      <c r="A9" s="151"/>
      <c r="B9" s="151"/>
      <c r="C9" s="160"/>
      <c r="D9" s="151"/>
      <c r="E9" s="151"/>
      <c r="F9" s="151"/>
      <c r="G9" s="61" t="s">
        <v>5</v>
      </c>
      <c r="H9" s="61" t="s">
        <v>6</v>
      </c>
    </row>
    <row r="10" spans="1:8" x14ac:dyDescent="0.25">
      <c r="A10" s="19"/>
      <c r="B10" s="19"/>
      <c r="C10" s="19" t="s">
        <v>158</v>
      </c>
      <c r="D10" s="19"/>
      <c r="E10" s="19"/>
      <c r="F10" s="19"/>
      <c r="G10" s="88">
        <f>VLOOKUP('Buku Pembantu Hutang'!C5,'Master Akun'!$H$20:$J$20,3,FALSE)</f>
        <v>196000000</v>
      </c>
      <c r="H10" s="88"/>
    </row>
    <row r="11" spans="1:8" x14ac:dyDescent="0.25">
      <c r="A11" s="19"/>
      <c r="B11" s="19"/>
      <c r="C11" s="19"/>
      <c r="D11" s="19"/>
      <c r="E11" s="19"/>
      <c r="F11" s="19"/>
      <c r="G11" s="88"/>
      <c r="H11" s="88"/>
    </row>
    <row r="12" spans="1:8" x14ac:dyDescent="0.25">
      <c r="A12" s="19"/>
      <c r="B12" s="19"/>
      <c r="C12" s="19"/>
      <c r="D12" s="19"/>
      <c r="E12" s="19"/>
      <c r="F12" s="19"/>
      <c r="G12" s="88"/>
      <c r="H12" s="88"/>
    </row>
  </sheetData>
  <mergeCells count="10">
    <mergeCell ref="A1:C1"/>
    <mergeCell ref="A2:C2"/>
    <mergeCell ref="A3:C3"/>
    <mergeCell ref="G8:H8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E22" sqref="E22"/>
    </sheetView>
  </sheetViews>
  <sheetFormatPr defaultRowHeight="15" x14ac:dyDescent="0.25"/>
  <cols>
    <col min="2" max="2" width="19.7109375" customWidth="1"/>
    <col min="3" max="3" width="20.140625" customWidth="1"/>
    <col min="4" max="4" width="17.7109375" customWidth="1"/>
    <col min="5" max="5" width="22" customWidth="1"/>
    <col min="6" max="6" width="14.85546875" customWidth="1"/>
    <col min="9" max="9" width="20.85546875" customWidth="1"/>
    <col min="10" max="10" width="16.28515625" customWidth="1"/>
    <col min="11" max="11" width="21.7109375" customWidth="1"/>
  </cols>
  <sheetData>
    <row r="1" spans="1:12" ht="18.75" x14ac:dyDescent="0.3">
      <c r="A1" s="152" t="s">
        <v>0</v>
      </c>
      <c r="B1" s="152"/>
      <c r="C1" s="152"/>
      <c r="D1" s="55"/>
      <c r="E1" s="55"/>
      <c r="F1" s="16"/>
      <c r="G1" s="16"/>
      <c r="H1" s="16"/>
      <c r="I1" s="16"/>
      <c r="J1" s="16"/>
      <c r="K1" s="16"/>
      <c r="L1" s="16"/>
    </row>
    <row r="2" spans="1:12" ht="18.75" x14ac:dyDescent="0.3">
      <c r="A2" s="152" t="s">
        <v>159</v>
      </c>
      <c r="B2" s="152"/>
      <c r="C2" s="152"/>
      <c r="D2" s="55"/>
      <c r="E2" s="55"/>
      <c r="F2" s="16"/>
      <c r="G2" s="16"/>
      <c r="H2" s="16"/>
      <c r="I2" s="16"/>
      <c r="J2" s="16"/>
      <c r="K2" s="16"/>
      <c r="L2" s="16"/>
    </row>
    <row r="3" spans="1:12" ht="18.75" x14ac:dyDescent="0.3">
      <c r="A3" s="152" t="s">
        <v>206</v>
      </c>
      <c r="B3" s="152"/>
      <c r="C3" s="152"/>
      <c r="D3" s="55"/>
      <c r="E3" s="55"/>
    </row>
    <row r="5" spans="1:12" x14ac:dyDescent="0.25">
      <c r="A5" s="16" t="s">
        <v>160</v>
      </c>
      <c r="B5" s="16"/>
      <c r="C5" s="58" t="s">
        <v>137</v>
      </c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5">
      <c r="A6" s="16" t="s">
        <v>161</v>
      </c>
      <c r="B6" s="16"/>
      <c r="C6" s="16" t="str">
        <f>VLOOKUP(C5,'Master Akun'!$H$27:$L$29,2,FALSE)</f>
        <v>Nicol-D700</v>
      </c>
      <c r="D6" s="16"/>
      <c r="E6" s="16"/>
      <c r="F6" s="16"/>
      <c r="G6" s="16"/>
      <c r="H6" s="16"/>
      <c r="I6" s="16"/>
      <c r="J6" s="16"/>
      <c r="K6" s="16"/>
      <c r="L6" s="16"/>
    </row>
    <row r="8" spans="1:12" x14ac:dyDescent="0.25">
      <c r="A8" s="151" t="s">
        <v>146</v>
      </c>
      <c r="B8" s="151" t="s">
        <v>148</v>
      </c>
      <c r="C8" s="167" t="s">
        <v>162</v>
      </c>
      <c r="D8" s="168"/>
      <c r="E8" s="169"/>
      <c r="F8" s="167" t="s">
        <v>163</v>
      </c>
      <c r="G8" s="168"/>
      <c r="H8" s="169"/>
      <c r="I8" s="167" t="s">
        <v>154</v>
      </c>
      <c r="J8" s="168"/>
      <c r="K8" s="169"/>
    </row>
    <row r="9" spans="1:12" x14ac:dyDescent="0.25">
      <c r="A9" s="151"/>
      <c r="B9" s="151"/>
      <c r="C9" s="61" t="s">
        <v>196</v>
      </c>
      <c r="D9" s="61" t="s">
        <v>151</v>
      </c>
      <c r="E9" s="61" t="s">
        <v>113</v>
      </c>
      <c r="F9" s="61" t="s">
        <v>196</v>
      </c>
      <c r="G9" s="61" t="s">
        <v>151</v>
      </c>
      <c r="H9" s="61" t="s">
        <v>113</v>
      </c>
      <c r="I9" s="61" t="s">
        <v>196</v>
      </c>
      <c r="J9" s="61" t="s">
        <v>164</v>
      </c>
      <c r="K9" s="61" t="s">
        <v>113</v>
      </c>
    </row>
    <row r="10" spans="1:12" x14ac:dyDescent="0.25">
      <c r="A10" s="17"/>
      <c r="B10" s="17" t="s">
        <v>158</v>
      </c>
      <c r="C10" s="129"/>
      <c r="D10" s="88"/>
      <c r="E10" s="88"/>
      <c r="F10" s="17"/>
      <c r="G10" s="17"/>
      <c r="H10" s="17"/>
      <c r="I10" s="129">
        <v>15</v>
      </c>
      <c r="J10" s="88">
        <v>19500000</v>
      </c>
      <c r="K10" s="88">
        <f>SUM(I10*J10)</f>
        <v>292500000</v>
      </c>
    </row>
    <row r="11" spans="1:12" x14ac:dyDescent="0.25">
      <c r="A11" s="17"/>
      <c r="B11" s="17" t="s">
        <v>284</v>
      </c>
      <c r="C11" s="129"/>
      <c r="D11" s="88"/>
      <c r="E11" s="88"/>
      <c r="F11" s="17"/>
      <c r="G11" s="17"/>
      <c r="H11" s="17"/>
      <c r="I11" s="129"/>
      <c r="J11" s="88"/>
      <c r="K11" s="88"/>
    </row>
    <row r="12" spans="1:12" x14ac:dyDescent="0.25">
      <c r="A12" s="17"/>
      <c r="B12" s="17"/>
      <c r="C12" s="129"/>
      <c r="D12" s="88"/>
      <c r="E12" s="88"/>
      <c r="F12" s="17"/>
      <c r="G12" s="17"/>
      <c r="H12" s="17"/>
      <c r="I12" s="17"/>
      <c r="J12" s="88"/>
      <c r="K12" s="88"/>
    </row>
    <row r="14" spans="1:12" x14ac:dyDescent="0.25">
      <c r="A14" s="18" t="s">
        <v>160</v>
      </c>
      <c r="B14" s="18"/>
      <c r="C14" s="58" t="s">
        <v>138</v>
      </c>
      <c r="D14" s="16"/>
      <c r="E14" s="16"/>
      <c r="F14" s="16"/>
      <c r="G14" s="16"/>
      <c r="H14" s="16"/>
      <c r="I14" s="16"/>
      <c r="J14" s="16"/>
      <c r="K14" s="16"/>
    </row>
    <row r="15" spans="1:12" x14ac:dyDescent="0.25">
      <c r="A15" s="18" t="s">
        <v>161</v>
      </c>
      <c r="B15" s="18"/>
      <c r="C15" s="18" t="str">
        <f>VLOOKUP(C14,'Master Akun'!$H$27:$L$29,2,FALSE)</f>
        <v>Nicol-D600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L16" s="16"/>
    </row>
    <row r="17" spans="1:11" x14ac:dyDescent="0.25">
      <c r="A17" s="151" t="s">
        <v>146</v>
      </c>
      <c r="B17" s="151" t="s">
        <v>148</v>
      </c>
      <c r="C17" s="167" t="s">
        <v>162</v>
      </c>
      <c r="D17" s="168"/>
      <c r="E17" s="169"/>
      <c r="F17" s="167" t="s">
        <v>163</v>
      </c>
      <c r="G17" s="168"/>
      <c r="H17" s="169"/>
      <c r="I17" s="167" t="s">
        <v>154</v>
      </c>
      <c r="J17" s="168"/>
      <c r="K17" s="169"/>
    </row>
    <row r="18" spans="1:11" x14ac:dyDescent="0.25">
      <c r="A18" s="151"/>
      <c r="B18" s="151"/>
      <c r="C18" s="61" t="s">
        <v>196</v>
      </c>
      <c r="D18" s="61" t="s">
        <v>151</v>
      </c>
      <c r="E18" s="61" t="s">
        <v>113</v>
      </c>
      <c r="F18" s="61" t="s">
        <v>196</v>
      </c>
      <c r="G18" s="61" t="s">
        <v>151</v>
      </c>
      <c r="H18" s="61" t="s">
        <v>113</v>
      </c>
      <c r="I18" s="61" t="s">
        <v>196</v>
      </c>
      <c r="J18" s="61" t="s">
        <v>164</v>
      </c>
      <c r="K18" s="61" t="s">
        <v>113</v>
      </c>
    </row>
    <row r="19" spans="1:11" x14ac:dyDescent="0.25">
      <c r="A19" s="17"/>
      <c r="B19" s="17" t="s">
        <v>158</v>
      </c>
      <c r="C19" s="17"/>
      <c r="D19" s="17"/>
      <c r="E19" s="17"/>
      <c r="F19" s="17"/>
      <c r="G19" s="17"/>
      <c r="H19" s="17"/>
      <c r="I19" s="133">
        <v>25</v>
      </c>
      <c r="J19" s="88">
        <v>21500000</v>
      </c>
      <c r="K19" s="88">
        <f>SUM(I19*J19)</f>
        <v>537500000</v>
      </c>
    </row>
    <row r="20" spans="1:11" x14ac:dyDescent="0.25">
      <c r="A20" s="17"/>
      <c r="B20" s="17" t="s">
        <v>284</v>
      </c>
      <c r="C20" s="17"/>
      <c r="D20" s="17"/>
      <c r="E20" s="17"/>
      <c r="F20" s="17"/>
      <c r="G20" s="17"/>
      <c r="H20" s="17"/>
      <c r="I20" s="88"/>
      <c r="J20" s="88"/>
      <c r="K20" s="88"/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88"/>
      <c r="J21" s="88"/>
      <c r="K21" s="88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09"/>
      <c r="J22" s="109"/>
      <c r="K22" s="109"/>
    </row>
    <row r="23" spans="1:11" x14ac:dyDescent="0.25">
      <c r="A23" s="16" t="s">
        <v>160</v>
      </c>
      <c r="B23" s="16"/>
      <c r="C23" s="58" t="s">
        <v>139</v>
      </c>
      <c r="D23" s="16"/>
      <c r="E23" s="16"/>
      <c r="F23" s="16"/>
      <c r="G23" s="16"/>
      <c r="H23" s="16"/>
      <c r="I23" s="109"/>
      <c r="J23" s="109"/>
      <c r="K23" s="109"/>
    </row>
    <row r="24" spans="1:11" x14ac:dyDescent="0.25">
      <c r="A24" t="s">
        <v>161</v>
      </c>
      <c r="C24" t="str">
        <f>VLOOKUP(C23,'Master Akun'!$H$27:$L$29,2,FALSE)</f>
        <v>Nicol-D500</v>
      </c>
      <c r="I24" s="109"/>
      <c r="J24" s="109"/>
      <c r="K24" s="109"/>
    </row>
    <row r="25" spans="1:11" x14ac:dyDescent="0.25">
      <c r="I25" s="109"/>
      <c r="J25" s="109"/>
      <c r="K25" s="109"/>
    </row>
    <row r="26" spans="1:11" x14ac:dyDescent="0.25">
      <c r="A26" s="159" t="s">
        <v>146</v>
      </c>
      <c r="B26" s="159" t="s">
        <v>148</v>
      </c>
      <c r="C26" s="167" t="s">
        <v>162</v>
      </c>
      <c r="D26" s="168"/>
      <c r="E26" s="169"/>
      <c r="F26" s="167" t="s">
        <v>163</v>
      </c>
      <c r="G26" s="168"/>
      <c r="H26" s="169"/>
      <c r="I26" s="161" t="s">
        <v>154</v>
      </c>
      <c r="J26" s="170"/>
      <c r="K26" s="162"/>
    </row>
    <row r="27" spans="1:11" x14ac:dyDescent="0.25">
      <c r="A27" s="160"/>
      <c r="B27" s="160"/>
      <c r="C27" s="87" t="s">
        <v>196</v>
      </c>
      <c r="D27" s="87" t="s">
        <v>151</v>
      </c>
      <c r="E27" s="87" t="s">
        <v>113</v>
      </c>
      <c r="F27" s="87" t="s">
        <v>196</v>
      </c>
      <c r="G27" s="87" t="s">
        <v>151</v>
      </c>
      <c r="H27" s="87" t="s">
        <v>113</v>
      </c>
      <c r="I27" s="110" t="s">
        <v>196</v>
      </c>
      <c r="J27" s="110" t="s">
        <v>151</v>
      </c>
      <c r="K27" s="110" t="s">
        <v>113</v>
      </c>
    </row>
    <row r="28" spans="1:11" x14ac:dyDescent="0.25">
      <c r="A28" s="19"/>
      <c r="B28" s="19" t="s">
        <v>158</v>
      </c>
      <c r="C28" s="19"/>
      <c r="D28" s="19"/>
      <c r="E28" s="19"/>
      <c r="F28" s="19"/>
      <c r="G28" s="19"/>
      <c r="H28" s="19"/>
      <c r="I28" s="133">
        <v>7</v>
      </c>
      <c r="J28" s="88">
        <v>8800000</v>
      </c>
      <c r="K28" s="88">
        <f>SUM(I28*J28)</f>
        <v>61600000</v>
      </c>
    </row>
    <row r="29" spans="1:11" x14ac:dyDescent="0.25">
      <c r="A29" s="19"/>
      <c r="B29" s="19" t="s">
        <v>284</v>
      </c>
      <c r="C29" s="19"/>
      <c r="D29" s="19"/>
      <c r="E29" s="19"/>
      <c r="F29" s="19"/>
      <c r="G29" s="19"/>
      <c r="H29" s="19"/>
      <c r="I29" s="88"/>
      <c r="J29" s="88"/>
      <c r="K29" s="88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88"/>
      <c r="J30" s="88"/>
      <c r="K30" s="88"/>
    </row>
  </sheetData>
  <mergeCells count="18">
    <mergeCell ref="F26:H26"/>
    <mergeCell ref="I26:K26"/>
    <mergeCell ref="F17:H17"/>
    <mergeCell ref="C8:E8"/>
    <mergeCell ref="F8:H8"/>
    <mergeCell ref="I8:K8"/>
    <mergeCell ref="I17:K17"/>
    <mergeCell ref="A17:A18"/>
    <mergeCell ref="B17:B18"/>
    <mergeCell ref="C17:E17"/>
    <mergeCell ref="A26:A27"/>
    <mergeCell ref="B26:B27"/>
    <mergeCell ref="C26:E26"/>
    <mergeCell ref="A1:C1"/>
    <mergeCell ref="A2:C2"/>
    <mergeCell ref="A3:C3"/>
    <mergeCell ref="A8:A9"/>
    <mergeCell ref="B8:B9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7"/>
  <sheetViews>
    <sheetView workbookViewId="0">
      <selection activeCell="L642" sqref="L642"/>
    </sheetView>
  </sheetViews>
  <sheetFormatPr defaultRowHeight="15" x14ac:dyDescent="0.25"/>
  <cols>
    <col min="1" max="1" width="13.28515625" customWidth="1"/>
    <col min="2" max="2" width="14.85546875" customWidth="1"/>
    <col min="3" max="3" width="47.7109375" customWidth="1"/>
    <col min="5" max="5" width="14.140625" customWidth="1"/>
    <col min="6" max="6" width="19.85546875" customWidth="1"/>
    <col min="7" max="7" width="21.7109375" customWidth="1"/>
    <col min="8" max="8" width="15.140625" customWidth="1"/>
  </cols>
  <sheetData>
    <row r="1" spans="1:8" x14ac:dyDescent="0.25">
      <c r="A1" s="12"/>
      <c r="B1" s="12"/>
      <c r="C1" s="12"/>
      <c r="D1" s="12"/>
      <c r="E1" s="12"/>
      <c r="F1" s="12"/>
      <c r="G1" s="12"/>
      <c r="H1" s="12"/>
    </row>
    <row r="2" spans="1:8" ht="21" x14ac:dyDescent="0.35">
      <c r="A2" s="171" t="s">
        <v>0</v>
      </c>
      <c r="B2" s="171"/>
      <c r="C2" s="171"/>
      <c r="D2" s="171"/>
      <c r="E2" s="171"/>
      <c r="F2" s="171"/>
      <c r="G2" s="12"/>
      <c r="H2" s="12"/>
    </row>
    <row r="3" spans="1:8" ht="21" x14ac:dyDescent="0.35">
      <c r="A3" s="171" t="s">
        <v>153</v>
      </c>
      <c r="B3" s="171"/>
      <c r="C3" s="171"/>
      <c r="D3" s="77"/>
      <c r="E3" s="77"/>
      <c r="F3" s="77"/>
    </row>
    <row r="4" spans="1:8" ht="21" x14ac:dyDescent="0.35">
      <c r="A4" s="171" t="s">
        <v>206</v>
      </c>
      <c r="B4" s="171"/>
      <c r="C4" s="171"/>
      <c r="D4" s="77"/>
      <c r="E4" s="77"/>
      <c r="F4" s="77"/>
    </row>
    <row r="5" spans="1:8" s="18" customFormat="1" x14ac:dyDescent="0.25">
      <c r="A5" s="32"/>
      <c r="B5" s="32"/>
      <c r="C5" s="32"/>
    </row>
    <row r="6" spans="1:8" s="18" customFormat="1" x14ac:dyDescent="0.25">
      <c r="A6" s="32"/>
      <c r="B6" s="32"/>
      <c r="C6" s="32"/>
    </row>
    <row r="7" spans="1:8" x14ac:dyDescent="0.25">
      <c r="A7" s="12" t="s">
        <v>186</v>
      </c>
      <c r="B7" s="12"/>
      <c r="C7" s="58" t="s">
        <v>7</v>
      </c>
      <c r="D7" s="12"/>
      <c r="E7" s="12"/>
      <c r="F7" s="12"/>
      <c r="G7" s="12"/>
      <c r="H7" s="12"/>
    </row>
    <row r="8" spans="1:8" x14ac:dyDescent="0.25">
      <c r="A8" s="12" t="s">
        <v>1</v>
      </c>
      <c r="B8" s="12"/>
      <c r="C8" s="12" t="str">
        <f>VLOOKUP(C7,'Master Akun'!$A$5:$B$69,2,FALSE)</f>
        <v>Kas Kecil</v>
      </c>
      <c r="D8" s="12"/>
      <c r="E8" s="12"/>
      <c r="F8" s="12"/>
      <c r="G8" s="12"/>
      <c r="H8" s="12"/>
    </row>
    <row r="10" spans="1:8" x14ac:dyDescent="0.25">
      <c r="A10" s="151" t="s">
        <v>146</v>
      </c>
      <c r="B10" s="151" t="s">
        <v>157</v>
      </c>
      <c r="C10" s="159" t="s">
        <v>4</v>
      </c>
      <c r="D10" s="151" t="s">
        <v>5</v>
      </c>
      <c r="E10" s="151" t="s">
        <v>6</v>
      </c>
      <c r="F10" s="167" t="s">
        <v>154</v>
      </c>
      <c r="G10" s="169"/>
    </row>
    <row r="11" spans="1:8" x14ac:dyDescent="0.25">
      <c r="A11" s="151"/>
      <c r="B11" s="151"/>
      <c r="C11" s="160"/>
      <c r="D11" s="151"/>
      <c r="E11" s="151"/>
      <c r="F11" s="61" t="s">
        <v>5</v>
      </c>
      <c r="G11" s="61" t="s">
        <v>6</v>
      </c>
    </row>
    <row r="12" spans="1:8" x14ac:dyDescent="0.25">
      <c r="A12" s="132">
        <v>40555</v>
      </c>
      <c r="B12" s="13"/>
      <c r="C12" s="13" t="s">
        <v>158</v>
      </c>
      <c r="D12" s="13"/>
      <c r="E12" s="13"/>
      <c r="F12" s="88">
        <f>VLOOKUP(C7,'Master Akun'!$A$5:$E$69,4,FALSE)</f>
        <v>5000000</v>
      </c>
      <c r="G12" s="13"/>
    </row>
    <row r="13" spans="1:8" x14ac:dyDescent="0.25">
      <c r="A13" s="129"/>
      <c r="B13" s="13"/>
      <c r="C13" s="13"/>
      <c r="D13" s="13"/>
      <c r="E13" s="13"/>
      <c r="F13" s="13"/>
      <c r="G13" s="13"/>
    </row>
    <row r="14" spans="1:8" x14ac:dyDescent="0.25">
      <c r="A14" s="13"/>
      <c r="B14" s="13"/>
      <c r="C14" s="13" t="s">
        <v>226</v>
      </c>
      <c r="D14" s="13"/>
      <c r="E14" s="13"/>
      <c r="F14" s="13"/>
      <c r="G14" s="13"/>
    </row>
    <row r="17" spans="1:8" x14ac:dyDescent="0.25">
      <c r="A17" s="18" t="s">
        <v>186</v>
      </c>
      <c r="B17" s="18"/>
      <c r="C17" s="58" t="s">
        <v>8</v>
      </c>
      <c r="D17" s="2"/>
      <c r="E17" s="12"/>
      <c r="F17" s="12"/>
      <c r="G17" s="12"/>
      <c r="H17" s="12"/>
    </row>
    <row r="18" spans="1:8" x14ac:dyDescent="0.25">
      <c r="A18" s="18" t="s">
        <v>1</v>
      </c>
      <c r="B18" s="18"/>
      <c r="C18" s="18" t="str">
        <f>VLOOKUP(C17,'Master Akun'!$A$6:$B$69,2,FALSE)</f>
        <v>Bank</v>
      </c>
      <c r="D18" s="18"/>
      <c r="E18" s="12"/>
      <c r="F18" s="12"/>
      <c r="G18" s="12"/>
      <c r="H18" s="12"/>
    </row>
    <row r="20" spans="1:8" x14ac:dyDescent="0.25">
      <c r="A20" s="151" t="s">
        <v>146</v>
      </c>
      <c r="B20" s="151" t="s">
        <v>157</v>
      </c>
      <c r="C20" s="159" t="s">
        <v>4</v>
      </c>
      <c r="D20" s="151" t="s">
        <v>5</v>
      </c>
      <c r="E20" s="151" t="s">
        <v>6</v>
      </c>
      <c r="F20" s="167" t="s">
        <v>154</v>
      </c>
      <c r="G20" s="169"/>
    </row>
    <row r="21" spans="1:8" x14ac:dyDescent="0.25">
      <c r="A21" s="151"/>
      <c r="B21" s="151"/>
      <c r="C21" s="160"/>
      <c r="D21" s="151"/>
      <c r="E21" s="151"/>
      <c r="F21" s="61" t="s">
        <v>5</v>
      </c>
      <c r="G21" s="61" t="s">
        <v>6</v>
      </c>
    </row>
    <row r="22" spans="1:8" x14ac:dyDescent="0.25">
      <c r="A22" s="131">
        <v>40555</v>
      </c>
      <c r="B22" s="13"/>
      <c r="C22" s="13" t="s">
        <v>158</v>
      </c>
      <c r="D22" s="13"/>
      <c r="E22" s="13"/>
      <c r="F22" s="88">
        <f>VLOOKUP(C17,'Master Akun'!$A$5:$E$69,4,FALSE)</f>
        <v>208080282</v>
      </c>
      <c r="G22" s="13"/>
    </row>
    <row r="23" spans="1:8" x14ac:dyDescent="0.25">
      <c r="A23" s="13"/>
      <c r="B23" s="13"/>
      <c r="C23" s="13" t="s">
        <v>282</v>
      </c>
      <c r="D23" s="13"/>
      <c r="E23" s="13"/>
      <c r="F23" s="13"/>
      <c r="G23" s="13"/>
    </row>
    <row r="24" spans="1:8" x14ac:dyDescent="0.25">
      <c r="A24" s="131">
        <v>40586</v>
      </c>
      <c r="B24" s="13"/>
      <c r="C24" s="13" t="s">
        <v>283</v>
      </c>
      <c r="D24" s="13"/>
      <c r="E24" s="13"/>
      <c r="F24" s="13"/>
      <c r="G24" s="13"/>
    </row>
    <row r="27" spans="1:8" x14ac:dyDescent="0.25">
      <c r="A27" s="12" t="s">
        <v>186</v>
      </c>
      <c r="B27" s="12"/>
      <c r="C27" s="58" t="s">
        <v>9</v>
      </c>
      <c r="D27" s="12"/>
      <c r="E27" s="12"/>
      <c r="F27" s="12"/>
      <c r="G27" s="12"/>
      <c r="H27" s="12"/>
    </row>
    <row r="28" spans="1:8" x14ac:dyDescent="0.25">
      <c r="A28" s="12" t="s">
        <v>1</v>
      </c>
      <c r="B28" s="12"/>
      <c r="C28" s="12" t="str">
        <f>VLOOKUP(C27,'Master Akun'!$A$7:$B$69,2,FALSE)</f>
        <v>Surat Berharga</v>
      </c>
      <c r="D28" s="12"/>
      <c r="E28" s="12"/>
      <c r="F28" s="12"/>
      <c r="G28" s="12"/>
      <c r="H28" s="12"/>
    </row>
    <row r="30" spans="1:8" x14ac:dyDescent="0.25">
      <c r="A30" s="151" t="s">
        <v>146</v>
      </c>
      <c r="B30" s="151" t="s">
        <v>157</v>
      </c>
      <c r="C30" s="159" t="s">
        <v>4</v>
      </c>
      <c r="D30" s="151" t="s">
        <v>5</v>
      </c>
      <c r="E30" s="151" t="s">
        <v>6</v>
      </c>
      <c r="F30" s="167" t="s">
        <v>154</v>
      </c>
      <c r="G30" s="169"/>
    </row>
    <row r="31" spans="1:8" x14ac:dyDescent="0.25">
      <c r="A31" s="151"/>
      <c r="B31" s="151"/>
      <c r="C31" s="160"/>
      <c r="D31" s="151"/>
      <c r="E31" s="151"/>
      <c r="F31" s="84" t="s">
        <v>5</v>
      </c>
      <c r="G31" s="84" t="s">
        <v>6</v>
      </c>
    </row>
    <row r="32" spans="1:8" x14ac:dyDescent="0.25">
      <c r="A32" s="13"/>
      <c r="B32" s="13"/>
      <c r="C32" s="13" t="s">
        <v>158</v>
      </c>
      <c r="D32" s="13"/>
      <c r="E32" s="13"/>
      <c r="F32" s="88">
        <f>VLOOKUP(C27,'Master Akun'!$A$5:$D$69,4,FALSE)</f>
        <v>90405000</v>
      </c>
      <c r="G32" s="88"/>
    </row>
    <row r="33" spans="1:8" x14ac:dyDescent="0.25">
      <c r="A33" s="13"/>
      <c r="B33" s="13"/>
      <c r="C33" s="13"/>
      <c r="D33" s="13"/>
      <c r="E33" s="13"/>
      <c r="F33" s="88"/>
      <c r="G33" s="88"/>
    </row>
    <row r="34" spans="1:8" x14ac:dyDescent="0.25">
      <c r="A34" s="13"/>
      <c r="B34" s="13"/>
      <c r="C34" s="13" t="s">
        <v>226</v>
      </c>
      <c r="D34" s="13"/>
      <c r="E34" s="13"/>
      <c r="F34" s="88"/>
      <c r="G34" s="88"/>
    </row>
    <row r="35" spans="1:8" x14ac:dyDescent="0.25">
      <c r="F35" s="109"/>
      <c r="G35" s="109"/>
    </row>
    <row r="36" spans="1:8" x14ac:dyDescent="0.25">
      <c r="F36" s="109"/>
      <c r="G36" s="109"/>
    </row>
    <row r="37" spans="1:8" x14ac:dyDescent="0.25">
      <c r="A37" s="12" t="s">
        <v>186</v>
      </c>
      <c r="B37" s="12"/>
      <c r="C37" s="58" t="s">
        <v>10</v>
      </c>
      <c r="D37" s="12"/>
      <c r="E37" s="12"/>
      <c r="F37" s="109"/>
      <c r="G37" s="109"/>
      <c r="H37" s="12"/>
    </row>
    <row r="38" spans="1:8" x14ac:dyDescent="0.25">
      <c r="A38" s="12" t="s">
        <v>1</v>
      </c>
      <c r="B38" s="12"/>
      <c r="C38" s="12" t="str">
        <f>VLOOKUP(C37,'Master Akun'!$A$8:$B$69,2,FALSE)</f>
        <v>Piutang Usaha</v>
      </c>
      <c r="D38" s="12"/>
      <c r="E38" s="12"/>
      <c r="F38" s="109"/>
      <c r="G38" s="109"/>
      <c r="H38" s="12"/>
    </row>
    <row r="39" spans="1:8" x14ac:dyDescent="0.25">
      <c r="F39" s="109"/>
      <c r="G39" s="109"/>
    </row>
    <row r="40" spans="1:8" x14ac:dyDescent="0.25">
      <c r="A40" s="151" t="s">
        <v>146</v>
      </c>
      <c r="B40" s="151" t="s">
        <v>157</v>
      </c>
      <c r="C40" s="159" t="s">
        <v>4</v>
      </c>
      <c r="D40" s="151" t="s">
        <v>5</v>
      </c>
      <c r="E40" s="151" t="s">
        <v>6</v>
      </c>
      <c r="F40" s="161" t="s">
        <v>154</v>
      </c>
      <c r="G40" s="162"/>
    </row>
    <row r="41" spans="1:8" x14ac:dyDescent="0.25">
      <c r="A41" s="151"/>
      <c r="B41" s="151"/>
      <c r="C41" s="160"/>
      <c r="D41" s="151"/>
      <c r="E41" s="151"/>
      <c r="F41" s="134" t="s">
        <v>5</v>
      </c>
      <c r="G41" s="134" t="s">
        <v>6</v>
      </c>
    </row>
    <row r="42" spans="1:8" x14ac:dyDescent="0.25">
      <c r="A42" s="13"/>
      <c r="B42" s="13"/>
      <c r="C42" s="13" t="s">
        <v>158</v>
      </c>
      <c r="D42" s="13"/>
      <c r="E42" s="13"/>
      <c r="F42" s="88">
        <f>VLOOKUP('Buku Besar '!C37,'Master Akun'!A5:D69,4,FALSE)</f>
        <v>181500000</v>
      </c>
      <c r="G42" s="88"/>
    </row>
    <row r="43" spans="1:8" x14ac:dyDescent="0.25">
      <c r="A43" s="13"/>
      <c r="B43" s="13"/>
      <c r="C43" s="13"/>
      <c r="D43" s="13"/>
      <c r="E43" s="13"/>
      <c r="F43" s="88"/>
      <c r="G43" s="88"/>
    </row>
    <row r="44" spans="1:8" x14ac:dyDescent="0.25">
      <c r="A44" s="13"/>
      <c r="B44" s="13"/>
      <c r="C44" s="13" t="s">
        <v>226</v>
      </c>
      <c r="D44" s="13"/>
      <c r="E44" s="13"/>
      <c r="F44" s="88"/>
      <c r="G44" s="88"/>
    </row>
    <row r="45" spans="1:8" x14ac:dyDescent="0.25">
      <c r="F45" s="109"/>
      <c r="G45" s="109"/>
    </row>
    <row r="46" spans="1:8" x14ac:dyDescent="0.25">
      <c r="F46" s="109"/>
      <c r="G46" s="109"/>
    </row>
    <row r="47" spans="1:8" x14ac:dyDescent="0.25">
      <c r="A47" s="12" t="s">
        <v>186</v>
      </c>
      <c r="B47" s="12"/>
      <c r="C47" s="58" t="s">
        <v>11</v>
      </c>
      <c r="D47" s="12"/>
      <c r="E47" s="12"/>
      <c r="F47" s="109"/>
      <c r="G47" s="109"/>
      <c r="H47" s="12"/>
    </row>
    <row r="48" spans="1:8" x14ac:dyDescent="0.25">
      <c r="A48" s="12" t="s">
        <v>1</v>
      </c>
      <c r="B48" s="12"/>
      <c r="C48" s="12" t="str">
        <f>VLOOKUP(C47,'Master Akun'!$A$9:$B$69,2,FALSE)</f>
        <v>Cadangan Kerugian Piutang</v>
      </c>
      <c r="D48" s="12"/>
      <c r="E48" s="12"/>
      <c r="F48" s="109"/>
      <c r="G48" s="109"/>
      <c r="H48" s="12"/>
    </row>
    <row r="49" spans="1:8" x14ac:dyDescent="0.25">
      <c r="F49" s="109"/>
      <c r="G49" s="109"/>
    </row>
    <row r="50" spans="1:8" x14ac:dyDescent="0.25">
      <c r="A50" s="151" t="s">
        <v>146</v>
      </c>
      <c r="B50" s="151" t="s">
        <v>157</v>
      </c>
      <c r="C50" s="159" t="s">
        <v>4</v>
      </c>
      <c r="D50" s="151" t="s">
        <v>5</v>
      </c>
      <c r="E50" s="151" t="s">
        <v>6</v>
      </c>
      <c r="F50" s="161" t="s">
        <v>154</v>
      </c>
      <c r="G50" s="162"/>
    </row>
    <row r="51" spans="1:8" x14ac:dyDescent="0.25">
      <c r="A51" s="151"/>
      <c r="B51" s="151"/>
      <c r="C51" s="160"/>
      <c r="D51" s="151"/>
      <c r="E51" s="151"/>
      <c r="F51" s="134" t="s">
        <v>5</v>
      </c>
      <c r="G51" s="134" t="s">
        <v>6</v>
      </c>
    </row>
    <row r="52" spans="1:8" x14ac:dyDescent="0.25">
      <c r="A52" s="13"/>
      <c r="B52" s="13"/>
      <c r="C52" s="13" t="s">
        <v>158</v>
      </c>
      <c r="D52" s="13"/>
      <c r="E52" s="13"/>
      <c r="F52" s="88"/>
      <c r="G52" s="88">
        <f>VLOOKUP(C47,'Master Akun'!$A$5:$E$69,5,FALSE)</f>
        <v>10840000</v>
      </c>
    </row>
    <row r="53" spans="1:8" x14ac:dyDescent="0.25">
      <c r="A53" s="13"/>
      <c r="B53" s="13"/>
      <c r="C53" s="13"/>
      <c r="D53" s="13"/>
      <c r="E53" s="13"/>
      <c r="F53" s="88"/>
      <c r="G53" s="88"/>
    </row>
    <row r="54" spans="1:8" x14ac:dyDescent="0.25">
      <c r="A54" s="13"/>
      <c r="B54" s="13"/>
      <c r="C54" s="13" t="s">
        <v>226</v>
      </c>
      <c r="D54" s="13"/>
      <c r="E54" s="13"/>
      <c r="F54" s="88"/>
      <c r="G54" s="88"/>
    </row>
    <row r="55" spans="1:8" x14ac:dyDescent="0.25">
      <c r="F55" s="109"/>
      <c r="G55" s="109"/>
    </row>
    <row r="56" spans="1:8" x14ac:dyDescent="0.25">
      <c r="F56" s="109"/>
      <c r="G56" s="109"/>
    </row>
    <row r="57" spans="1:8" x14ac:dyDescent="0.25">
      <c r="A57" s="12" t="s">
        <v>186</v>
      </c>
      <c r="B57" s="12"/>
      <c r="C57" s="82" t="s">
        <v>12</v>
      </c>
      <c r="D57" s="12"/>
      <c r="E57" s="12"/>
      <c r="F57" s="109"/>
      <c r="G57" s="109"/>
      <c r="H57" s="12"/>
    </row>
    <row r="58" spans="1:8" x14ac:dyDescent="0.25">
      <c r="A58" s="12" t="s">
        <v>1</v>
      </c>
      <c r="B58" s="12"/>
      <c r="C58" s="12" t="str">
        <f>VLOOKUP(C57,'Master Akun'!$A$10:$B$69,2,FALSE)</f>
        <v>Piutang Karyawan</v>
      </c>
      <c r="D58" s="12"/>
      <c r="E58" s="12"/>
      <c r="F58" s="109"/>
      <c r="G58" s="109"/>
      <c r="H58" s="12"/>
    </row>
    <row r="59" spans="1:8" x14ac:dyDescent="0.25">
      <c r="F59" s="109"/>
      <c r="G59" s="109"/>
    </row>
    <row r="60" spans="1:8" x14ac:dyDescent="0.25">
      <c r="A60" s="151" t="s">
        <v>146</v>
      </c>
      <c r="B60" s="151" t="s">
        <v>157</v>
      </c>
      <c r="C60" s="159" t="s">
        <v>4</v>
      </c>
      <c r="D60" s="151" t="s">
        <v>5</v>
      </c>
      <c r="E60" s="151" t="s">
        <v>6</v>
      </c>
      <c r="F60" s="161" t="s">
        <v>154</v>
      </c>
      <c r="G60" s="162"/>
    </row>
    <row r="61" spans="1:8" x14ac:dyDescent="0.25">
      <c r="A61" s="151"/>
      <c r="B61" s="151"/>
      <c r="C61" s="160"/>
      <c r="D61" s="151"/>
      <c r="E61" s="151"/>
      <c r="F61" s="134" t="s">
        <v>5</v>
      </c>
      <c r="G61" s="134" t="s">
        <v>6</v>
      </c>
    </row>
    <row r="62" spans="1:8" x14ac:dyDescent="0.25">
      <c r="A62" s="13"/>
      <c r="B62" s="13"/>
      <c r="C62" s="13" t="s">
        <v>158</v>
      </c>
      <c r="D62" s="13"/>
      <c r="E62" s="13"/>
      <c r="F62" s="88">
        <f>VLOOKUP(C57,'Master Akun'!$A$5:$D$69,4,FALSE)</f>
        <v>2100000</v>
      </c>
      <c r="G62" s="88"/>
    </row>
    <row r="63" spans="1:8" x14ac:dyDescent="0.25">
      <c r="A63" s="13"/>
      <c r="B63" s="13"/>
      <c r="C63" s="13"/>
      <c r="D63" s="13"/>
      <c r="E63" s="13"/>
      <c r="F63" s="88"/>
      <c r="G63" s="88"/>
    </row>
    <row r="64" spans="1:8" x14ac:dyDescent="0.25">
      <c r="A64" s="13"/>
      <c r="B64" s="13"/>
      <c r="C64" s="13" t="s">
        <v>285</v>
      </c>
      <c r="D64" s="13"/>
      <c r="E64" s="13"/>
      <c r="F64" s="88"/>
      <c r="G64" s="88"/>
    </row>
    <row r="65" spans="1:8" x14ac:dyDescent="0.25">
      <c r="F65" s="109"/>
      <c r="G65" s="109"/>
    </row>
    <row r="66" spans="1:8" x14ac:dyDescent="0.25">
      <c r="F66" s="109"/>
      <c r="G66" s="109"/>
    </row>
    <row r="67" spans="1:8" x14ac:dyDescent="0.25">
      <c r="A67" s="12" t="s">
        <v>186</v>
      </c>
      <c r="B67" s="12"/>
      <c r="C67" s="83" t="s">
        <v>13</v>
      </c>
      <c r="D67" s="12"/>
      <c r="E67" s="12"/>
      <c r="F67" s="109"/>
      <c r="G67" s="109"/>
      <c r="H67" s="12"/>
    </row>
    <row r="68" spans="1:8" x14ac:dyDescent="0.25">
      <c r="A68" s="12" t="s">
        <v>1</v>
      </c>
      <c r="B68" s="12"/>
      <c r="C68" s="12" t="str">
        <f>VLOOKUP(C67,'Master Akun'!$A$11:$B$69,2,FALSE)</f>
        <v>Piutang Lain-lain</v>
      </c>
      <c r="D68" s="12"/>
      <c r="E68" s="12"/>
      <c r="F68" s="109"/>
      <c r="G68" s="109"/>
      <c r="H68" s="12"/>
    </row>
    <row r="69" spans="1:8" x14ac:dyDescent="0.25">
      <c r="F69" s="109"/>
      <c r="G69" s="109"/>
    </row>
    <row r="70" spans="1:8" x14ac:dyDescent="0.25">
      <c r="A70" s="151" t="s">
        <v>146</v>
      </c>
      <c r="B70" s="151" t="s">
        <v>157</v>
      </c>
      <c r="C70" s="159" t="s">
        <v>4</v>
      </c>
      <c r="D70" s="151" t="s">
        <v>5</v>
      </c>
      <c r="E70" s="151" t="s">
        <v>6</v>
      </c>
      <c r="F70" s="161" t="s">
        <v>154</v>
      </c>
      <c r="G70" s="162"/>
    </row>
    <row r="71" spans="1:8" x14ac:dyDescent="0.25">
      <c r="A71" s="151"/>
      <c r="B71" s="151"/>
      <c r="C71" s="160"/>
      <c r="D71" s="151"/>
      <c r="E71" s="151"/>
      <c r="F71" s="134" t="s">
        <v>5</v>
      </c>
      <c r="G71" s="134" t="s">
        <v>6</v>
      </c>
    </row>
    <row r="72" spans="1:8" x14ac:dyDescent="0.25">
      <c r="A72" s="13"/>
      <c r="B72" s="13"/>
      <c r="C72" s="13" t="s">
        <v>286</v>
      </c>
      <c r="D72" s="13"/>
      <c r="E72" s="13"/>
      <c r="F72" s="88"/>
      <c r="G72" s="88"/>
    </row>
    <row r="73" spans="1:8" x14ac:dyDescent="0.25">
      <c r="A73" s="13"/>
      <c r="B73" s="13"/>
      <c r="C73" s="13"/>
      <c r="D73" s="13"/>
      <c r="E73" s="13"/>
      <c r="F73" s="88"/>
      <c r="G73" s="88"/>
    </row>
    <row r="74" spans="1:8" x14ac:dyDescent="0.25">
      <c r="A74" s="13"/>
      <c r="B74" s="13"/>
      <c r="C74" s="13" t="s">
        <v>285</v>
      </c>
      <c r="D74" s="13"/>
      <c r="E74" s="13"/>
      <c r="F74" s="88"/>
      <c r="G74" s="88"/>
    </row>
    <row r="75" spans="1:8" x14ac:dyDescent="0.25">
      <c r="F75" s="109"/>
      <c r="G75" s="109"/>
    </row>
    <row r="76" spans="1:8" x14ac:dyDescent="0.25">
      <c r="F76" s="109"/>
      <c r="G76" s="109"/>
    </row>
    <row r="77" spans="1:8" x14ac:dyDescent="0.25">
      <c r="A77" s="12" t="s">
        <v>186</v>
      </c>
      <c r="B77" s="12"/>
      <c r="C77" s="83" t="s">
        <v>14</v>
      </c>
      <c r="D77" s="12"/>
      <c r="E77" s="12"/>
      <c r="F77" s="109"/>
      <c r="G77" s="109"/>
      <c r="H77" s="12"/>
    </row>
    <row r="78" spans="1:8" x14ac:dyDescent="0.25">
      <c r="A78" s="12" t="s">
        <v>1</v>
      </c>
      <c r="B78" s="12"/>
      <c r="C78" s="12" t="str">
        <f>VLOOKUP(C77,'Master Akun'!$A$12:$B$69,2,FALSE)</f>
        <v>Persediaan Barang Dagang</v>
      </c>
      <c r="D78" s="12"/>
      <c r="E78" s="12"/>
      <c r="F78" s="109"/>
      <c r="G78" s="109"/>
      <c r="H78" s="12"/>
    </row>
    <row r="79" spans="1:8" x14ac:dyDescent="0.25">
      <c r="F79" s="109"/>
      <c r="G79" s="109"/>
    </row>
    <row r="80" spans="1:8" x14ac:dyDescent="0.25">
      <c r="A80" s="151" t="s">
        <v>146</v>
      </c>
      <c r="B80" s="151" t="s">
        <v>157</v>
      </c>
      <c r="C80" s="159" t="s">
        <v>4</v>
      </c>
      <c r="D80" s="151" t="s">
        <v>5</v>
      </c>
      <c r="E80" s="151" t="s">
        <v>6</v>
      </c>
      <c r="F80" s="161" t="s">
        <v>154</v>
      </c>
      <c r="G80" s="162"/>
    </row>
    <row r="81" spans="1:8" x14ac:dyDescent="0.25">
      <c r="A81" s="151"/>
      <c r="B81" s="151"/>
      <c r="C81" s="160"/>
      <c r="D81" s="151"/>
      <c r="E81" s="151"/>
      <c r="F81" s="134" t="s">
        <v>5</v>
      </c>
      <c r="G81" s="134" t="s">
        <v>6</v>
      </c>
    </row>
    <row r="82" spans="1:8" x14ac:dyDescent="0.25">
      <c r="A82" s="13"/>
      <c r="B82" s="13"/>
      <c r="C82" s="13" t="s">
        <v>286</v>
      </c>
      <c r="D82" s="13"/>
      <c r="E82" s="13"/>
      <c r="F82" s="88">
        <f>VLOOKUP(C77,'Master Akun'!$A$5:$E$69,4,FALSE)</f>
        <v>891600000</v>
      </c>
      <c r="G82" s="88"/>
    </row>
    <row r="83" spans="1:8" x14ac:dyDescent="0.25">
      <c r="A83" s="13"/>
      <c r="B83" s="13"/>
      <c r="C83" s="13"/>
      <c r="D83" s="13"/>
      <c r="E83" s="13"/>
      <c r="F83" s="88"/>
      <c r="G83" s="88"/>
    </row>
    <row r="84" spans="1:8" x14ac:dyDescent="0.25">
      <c r="A84" s="13"/>
      <c r="B84" s="13"/>
      <c r="C84" s="13" t="s">
        <v>285</v>
      </c>
      <c r="D84" s="13"/>
      <c r="E84" s="13"/>
      <c r="F84" s="88"/>
      <c r="G84" s="88"/>
    </row>
    <row r="85" spans="1:8" x14ac:dyDescent="0.25">
      <c r="F85" s="109"/>
      <c r="G85" s="109"/>
    </row>
    <row r="86" spans="1:8" x14ac:dyDescent="0.25">
      <c r="F86" s="109"/>
      <c r="G86" s="109"/>
    </row>
    <row r="87" spans="1:8" x14ac:dyDescent="0.25">
      <c r="A87" s="12" t="s">
        <v>186</v>
      </c>
      <c r="B87" s="12"/>
      <c r="C87" s="83" t="s">
        <v>15</v>
      </c>
      <c r="D87" s="12"/>
      <c r="E87" s="12"/>
      <c r="F87" s="109"/>
      <c r="G87" s="109"/>
      <c r="H87" s="12"/>
    </row>
    <row r="88" spans="1:8" x14ac:dyDescent="0.25">
      <c r="A88" s="12" t="s">
        <v>1</v>
      </c>
      <c r="B88" s="12"/>
      <c r="C88" s="12" t="str">
        <f>VLOOKUP(C87,'Master Akun'!$A$5:$B$69,2,FALSE)</f>
        <v>Persediaan Perlengkapan Kantor</v>
      </c>
      <c r="D88" s="12"/>
      <c r="E88" s="12"/>
      <c r="F88" s="109"/>
      <c r="G88" s="109"/>
      <c r="H88" s="12"/>
    </row>
    <row r="89" spans="1:8" x14ac:dyDescent="0.25">
      <c r="F89" s="109"/>
      <c r="G89" s="109"/>
    </row>
    <row r="90" spans="1:8" x14ac:dyDescent="0.25">
      <c r="A90" s="151" t="s">
        <v>146</v>
      </c>
      <c r="B90" s="151" t="s">
        <v>157</v>
      </c>
      <c r="C90" s="159" t="s">
        <v>4</v>
      </c>
      <c r="D90" s="151" t="s">
        <v>5</v>
      </c>
      <c r="E90" s="151" t="s">
        <v>6</v>
      </c>
      <c r="F90" s="161" t="s">
        <v>154</v>
      </c>
      <c r="G90" s="162"/>
    </row>
    <row r="91" spans="1:8" x14ac:dyDescent="0.25">
      <c r="A91" s="151"/>
      <c r="B91" s="151"/>
      <c r="C91" s="160"/>
      <c r="D91" s="151"/>
      <c r="E91" s="151"/>
      <c r="F91" s="134" t="s">
        <v>5</v>
      </c>
      <c r="G91" s="134" t="s">
        <v>6</v>
      </c>
    </row>
    <row r="92" spans="1:8" x14ac:dyDescent="0.25">
      <c r="A92" s="13"/>
      <c r="B92" s="13"/>
      <c r="C92" s="13" t="s">
        <v>286</v>
      </c>
      <c r="D92" s="13"/>
      <c r="E92" s="13"/>
      <c r="F92" s="88">
        <f>VLOOKUP(C87,'Master Akun'!$A$5:$E$69,4,FALSE)</f>
        <v>2580000</v>
      </c>
      <c r="G92" s="88"/>
    </row>
    <row r="93" spans="1:8" x14ac:dyDescent="0.25">
      <c r="A93" s="13"/>
      <c r="B93" s="13"/>
      <c r="C93" s="13"/>
      <c r="D93" s="13"/>
      <c r="E93" s="13"/>
      <c r="F93" s="88"/>
      <c r="G93" s="88"/>
    </row>
    <row r="94" spans="1:8" x14ac:dyDescent="0.25">
      <c r="A94" s="13"/>
      <c r="B94" s="13"/>
      <c r="C94" s="13" t="s">
        <v>285</v>
      </c>
      <c r="D94" s="13"/>
      <c r="E94" s="13"/>
      <c r="F94" s="88"/>
      <c r="G94" s="88"/>
    </row>
    <row r="95" spans="1:8" x14ac:dyDescent="0.25">
      <c r="F95" s="109"/>
      <c r="G95" s="109"/>
    </row>
    <row r="96" spans="1:8" x14ac:dyDescent="0.25">
      <c r="F96" s="109"/>
      <c r="G96" s="109"/>
    </row>
    <row r="97" spans="1:8" x14ac:dyDescent="0.25">
      <c r="A97" s="12" t="s">
        <v>186</v>
      </c>
      <c r="B97" s="12"/>
      <c r="C97" s="83" t="s">
        <v>16</v>
      </c>
      <c r="D97" s="12"/>
      <c r="E97" s="12"/>
      <c r="F97" s="109"/>
      <c r="G97" s="109"/>
      <c r="H97" s="12"/>
    </row>
    <row r="98" spans="1:8" x14ac:dyDescent="0.25">
      <c r="A98" s="12" t="s">
        <v>1</v>
      </c>
      <c r="B98" s="12"/>
      <c r="C98" s="12" t="str">
        <f>VLOOKUP(C97,'Master Akun'!$A$5:$B$69,2,FALSE)</f>
        <v>Persediaan Perlengkapan Toko</v>
      </c>
      <c r="D98" s="12"/>
      <c r="E98" s="12"/>
      <c r="F98" s="109"/>
      <c r="G98" s="109"/>
      <c r="H98" s="12"/>
    </row>
    <row r="99" spans="1:8" x14ac:dyDescent="0.25">
      <c r="F99" s="109"/>
      <c r="G99" s="109"/>
    </row>
    <row r="100" spans="1:8" x14ac:dyDescent="0.25">
      <c r="A100" s="151" t="s">
        <v>146</v>
      </c>
      <c r="B100" s="151" t="s">
        <v>157</v>
      </c>
      <c r="C100" s="159" t="s">
        <v>4</v>
      </c>
      <c r="D100" s="151" t="s">
        <v>5</v>
      </c>
      <c r="E100" s="151" t="s">
        <v>6</v>
      </c>
      <c r="F100" s="161" t="s">
        <v>154</v>
      </c>
      <c r="G100" s="162"/>
    </row>
    <row r="101" spans="1:8" x14ac:dyDescent="0.25">
      <c r="A101" s="151"/>
      <c r="B101" s="151"/>
      <c r="C101" s="160"/>
      <c r="D101" s="151"/>
      <c r="E101" s="151"/>
      <c r="F101" s="134" t="s">
        <v>5</v>
      </c>
      <c r="G101" s="134" t="s">
        <v>6</v>
      </c>
    </row>
    <row r="102" spans="1:8" x14ac:dyDescent="0.25">
      <c r="A102" s="13"/>
      <c r="B102" s="13"/>
      <c r="C102" s="13" t="s">
        <v>286</v>
      </c>
      <c r="D102" s="13"/>
      <c r="E102" s="13"/>
      <c r="F102" s="88">
        <f>VLOOKUP(C97,'Master Akun'!$A$5:$E$69,4,FALSE)</f>
        <v>5900000</v>
      </c>
      <c r="G102" s="88"/>
    </row>
    <row r="103" spans="1:8" x14ac:dyDescent="0.25">
      <c r="A103" s="13"/>
      <c r="B103" s="13"/>
      <c r="C103" s="13"/>
      <c r="D103" s="13"/>
      <c r="E103" s="13"/>
      <c r="F103" s="88"/>
      <c r="G103" s="88"/>
    </row>
    <row r="104" spans="1:8" x14ac:dyDescent="0.25">
      <c r="A104" s="13"/>
      <c r="B104" s="13"/>
      <c r="C104" s="13" t="s">
        <v>285</v>
      </c>
      <c r="D104" s="13"/>
      <c r="E104" s="13"/>
      <c r="F104" s="88"/>
      <c r="G104" s="88"/>
    </row>
    <row r="105" spans="1:8" x14ac:dyDescent="0.25">
      <c r="F105" s="109"/>
      <c r="G105" s="109"/>
    </row>
    <row r="106" spans="1:8" x14ac:dyDescent="0.25">
      <c r="F106" s="109"/>
      <c r="G106" s="109"/>
    </row>
    <row r="107" spans="1:8" x14ac:dyDescent="0.25">
      <c r="A107" s="12" t="s">
        <v>186</v>
      </c>
      <c r="B107" s="12"/>
      <c r="C107" s="83" t="s">
        <v>17</v>
      </c>
      <c r="D107" s="12"/>
      <c r="E107" s="12"/>
      <c r="F107" s="109"/>
      <c r="G107" s="109"/>
      <c r="H107" s="12"/>
    </row>
    <row r="108" spans="1:8" x14ac:dyDescent="0.25">
      <c r="A108" s="12" t="s">
        <v>1</v>
      </c>
      <c r="B108" s="12"/>
      <c r="C108" s="18" t="str">
        <f>VLOOKUP(C107,'Master Akun'!$A$5:$B$69,2,FALSE)</f>
        <v>PPN Masukan</v>
      </c>
      <c r="D108" s="12"/>
      <c r="E108" s="12"/>
      <c r="F108" s="109"/>
      <c r="G108" s="109"/>
      <c r="H108" s="12"/>
    </row>
    <row r="109" spans="1:8" x14ac:dyDescent="0.25">
      <c r="F109" s="109"/>
      <c r="G109" s="109"/>
    </row>
    <row r="110" spans="1:8" x14ac:dyDescent="0.25">
      <c r="A110" s="151" t="s">
        <v>146</v>
      </c>
      <c r="B110" s="151" t="s">
        <v>157</v>
      </c>
      <c r="C110" s="159" t="s">
        <v>4</v>
      </c>
      <c r="D110" s="151" t="s">
        <v>5</v>
      </c>
      <c r="E110" s="151" t="s">
        <v>6</v>
      </c>
      <c r="F110" s="161" t="s">
        <v>154</v>
      </c>
      <c r="G110" s="162"/>
    </row>
    <row r="111" spans="1:8" x14ac:dyDescent="0.25">
      <c r="A111" s="151"/>
      <c r="B111" s="151"/>
      <c r="C111" s="160"/>
      <c r="D111" s="151"/>
      <c r="E111" s="151"/>
      <c r="F111" s="134" t="s">
        <v>5</v>
      </c>
      <c r="G111" s="134" t="s">
        <v>6</v>
      </c>
    </row>
    <row r="112" spans="1:8" x14ac:dyDescent="0.25">
      <c r="A112" s="13"/>
      <c r="B112" s="13"/>
      <c r="C112" s="13" t="s">
        <v>158</v>
      </c>
      <c r="D112" s="13"/>
      <c r="E112" s="13"/>
      <c r="F112" s="88">
        <f>VLOOKUP(C107,'Master Akun'!$A$5:$E$69,4,FALSE)</f>
        <v>19600000</v>
      </c>
      <c r="G112" s="88"/>
    </row>
    <row r="113" spans="1:8" x14ac:dyDescent="0.25">
      <c r="A113" s="13"/>
      <c r="B113" s="13"/>
      <c r="C113" s="13"/>
      <c r="D113" s="13"/>
      <c r="E113" s="13"/>
      <c r="F113" s="88"/>
      <c r="G113" s="88"/>
    </row>
    <row r="114" spans="1:8" x14ac:dyDescent="0.25">
      <c r="A114" s="13"/>
      <c r="B114" s="13"/>
      <c r="C114" s="13" t="s">
        <v>285</v>
      </c>
      <c r="D114" s="13"/>
      <c r="E114" s="13"/>
      <c r="F114" s="88"/>
      <c r="G114" s="88"/>
    </row>
    <row r="115" spans="1:8" x14ac:dyDescent="0.25">
      <c r="F115" s="109"/>
      <c r="G115" s="109"/>
    </row>
    <row r="116" spans="1:8" x14ac:dyDescent="0.25">
      <c r="F116" s="109"/>
      <c r="G116" s="109"/>
    </row>
    <row r="117" spans="1:8" x14ac:dyDescent="0.25">
      <c r="A117" s="12" t="s">
        <v>186</v>
      </c>
      <c r="B117" s="12"/>
      <c r="C117" s="83" t="s">
        <v>18</v>
      </c>
      <c r="D117" s="12"/>
      <c r="E117" s="12"/>
      <c r="F117" s="109"/>
      <c r="G117" s="109"/>
      <c r="H117" s="12"/>
    </row>
    <row r="118" spans="1:8" x14ac:dyDescent="0.25">
      <c r="A118" s="12" t="s">
        <v>1</v>
      </c>
      <c r="B118" s="12"/>
      <c r="C118" s="12" t="str">
        <f>VLOOKUP(C117,'Master Akun'!$A$5:$B$69,2,FALSE)</f>
        <v>Pajak di bayar di muka</v>
      </c>
      <c r="D118" s="12"/>
      <c r="E118" s="12"/>
      <c r="F118" s="109"/>
      <c r="G118" s="109"/>
      <c r="H118" s="12"/>
    </row>
    <row r="119" spans="1:8" x14ac:dyDescent="0.25">
      <c r="F119" s="109"/>
      <c r="G119" s="109"/>
    </row>
    <row r="120" spans="1:8" x14ac:dyDescent="0.25">
      <c r="A120" s="151" t="s">
        <v>146</v>
      </c>
      <c r="B120" s="151" t="s">
        <v>157</v>
      </c>
      <c r="C120" s="159" t="s">
        <v>4</v>
      </c>
      <c r="D120" s="151" t="s">
        <v>5</v>
      </c>
      <c r="E120" s="151" t="s">
        <v>6</v>
      </c>
      <c r="F120" s="161" t="s">
        <v>154</v>
      </c>
      <c r="G120" s="162"/>
    </row>
    <row r="121" spans="1:8" x14ac:dyDescent="0.25">
      <c r="A121" s="151"/>
      <c r="B121" s="151"/>
      <c r="C121" s="160"/>
      <c r="D121" s="151"/>
      <c r="E121" s="151"/>
      <c r="F121" s="134" t="s">
        <v>5</v>
      </c>
      <c r="G121" s="134" t="s">
        <v>6</v>
      </c>
    </row>
    <row r="122" spans="1:8" x14ac:dyDescent="0.25">
      <c r="A122" s="13"/>
      <c r="B122" s="13"/>
      <c r="C122" s="13" t="s">
        <v>286</v>
      </c>
      <c r="D122" s="13"/>
      <c r="E122" s="13"/>
      <c r="F122" s="88">
        <f>VLOOKUP(C117,'Master Akun'!$A$5:$E$69,4,FALSE)</f>
        <v>32000000</v>
      </c>
      <c r="G122" s="88"/>
    </row>
    <row r="123" spans="1:8" x14ac:dyDescent="0.25">
      <c r="A123" s="13"/>
      <c r="B123" s="13"/>
      <c r="C123" s="13"/>
      <c r="D123" s="13"/>
      <c r="E123" s="13"/>
      <c r="F123" s="88"/>
      <c r="G123" s="88"/>
    </row>
    <row r="124" spans="1:8" x14ac:dyDescent="0.25">
      <c r="A124" s="13"/>
      <c r="B124" s="13"/>
      <c r="C124" s="13" t="s">
        <v>285</v>
      </c>
      <c r="D124" s="13"/>
      <c r="E124" s="13"/>
      <c r="F124" s="88"/>
      <c r="G124" s="88"/>
    </row>
    <row r="125" spans="1:8" x14ac:dyDescent="0.25">
      <c r="F125" s="109"/>
      <c r="G125" s="109"/>
    </row>
    <row r="126" spans="1:8" x14ac:dyDescent="0.25">
      <c r="F126" s="109"/>
      <c r="G126" s="109"/>
    </row>
    <row r="127" spans="1:8" x14ac:dyDescent="0.25">
      <c r="A127" s="12" t="s">
        <v>186</v>
      </c>
      <c r="B127" s="12"/>
      <c r="C127" s="83" t="s">
        <v>19</v>
      </c>
      <c r="D127" s="12"/>
      <c r="E127" s="12"/>
      <c r="F127" s="109"/>
      <c r="G127" s="109"/>
      <c r="H127" s="12"/>
    </row>
    <row r="128" spans="1:8" x14ac:dyDescent="0.25">
      <c r="A128" s="12" t="s">
        <v>1</v>
      </c>
      <c r="B128" s="12"/>
      <c r="C128" s="12" t="str">
        <f>VLOOKUP(C127,'Master Akun'!$A$5:$B$69,2,FALSE)</f>
        <v>Asuransi di bayar di muka</v>
      </c>
      <c r="D128" s="12"/>
      <c r="E128" s="12"/>
      <c r="F128" s="109"/>
      <c r="G128" s="109"/>
      <c r="H128" s="12"/>
    </row>
    <row r="129" spans="1:7" x14ac:dyDescent="0.25">
      <c r="F129" s="109"/>
      <c r="G129" s="109"/>
    </row>
    <row r="130" spans="1:7" x14ac:dyDescent="0.25">
      <c r="A130" s="151" t="s">
        <v>146</v>
      </c>
      <c r="B130" s="151" t="s">
        <v>157</v>
      </c>
      <c r="C130" s="159" t="s">
        <v>4</v>
      </c>
      <c r="D130" s="151" t="s">
        <v>5</v>
      </c>
      <c r="E130" s="151" t="s">
        <v>6</v>
      </c>
      <c r="F130" s="161" t="s">
        <v>154</v>
      </c>
      <c r="G130" s="162"/>
    </row>
    <row r="131" spans="1:7" x14ac:dyDescent="0.25">
      <c r="A131" s="151"/>
      <c r="B131" s="151"/>
      <c r="C131" s="160"/>
      <c r="D131" s="151"/>
      <c r="E131" s="151"/>
      <c r="F131" s="134" t="s">
        <v>5</v>
      </c>
      <c r="G131" s="134" t="s">
        <v>6</v>
      </c>
    </row>
    <row r="132" spans="1:7" x14ac:dyDescent="0.25">
      <c r="A132" s="13"/>
      <c r="B132" s="13"/>
      <c r="C132" s="13" t="s">
        <v>158</v>
      </c>
      <c r="D132" s="13"/>
      <c r="E132" s="13"/>
      <c r="F132" s="88">
        <f>VLOOKUP(C127,'Master Akun'!$A$5:$E$69,4,FALSE)</f>
        <v>31200000</v>
      </c>
      <c r="G132" s="88"/>
    </row>
    <row r="133" spans="1:7" x14ac:dyDescent="0.25">
      <c r="A133" s="13"/>
      <c r="B133" s="13"/>
      <c r="C133" s="13"/>
      <c r="D133" s="13"/>
      <c r="E133" s="13"/>
      <c r="F133" s="88"/>
      <c r="G133" s="88"/>
    </row>
    <row r="134" spans="1:7" x14ac:dyDescent="0.25">
      <c r="A134" s="13"/>
      <c r="B134" s="13"/>
      <c r="C134" s="13" t="s">
        <v>285</v>
      </c>
      <c r="D134" s="13"/>
      <c r="E134" s="13"/>
      <c r="F134" s="88"/>
      <c r="G134" s="88"/>
    </row>
    <row r="135" spans="1:7" x14ac:dyDescent="0.25">
      <c r="F135" s="109"/>
      <c r="G135" s="109"/>
    </row>
    <row r="136" spans="1:7" x14ac:dyDescent="0.25">
      <c r="F136" s="109"/>
      <c r="G136" s="109"/>
    </row>
    <row r="137" spans="1:7" x14ac:dyDescent="0.25">
      <c r="A137" t="s">
        <v>186</v>
      </c>
      <c r="C137" s="58" t="s">
        <v>20</v>
      </c>
      <c r="F137" s="109"/>
      <c r="G137" s="109"/>
    </row>
    <row r="138" spans="1:7" x14ac:dyDescent="0.25">
      <c r="A138" t="s">
        <v>1</v>
      </c>
      <c r="C138" t="str">
        <f>VLOOKUP(C137,'Master Akun'!$A$5:$B$69,2,FALSE)</f>
        <v>Iklan di bayar di muka</v>
      </c>
      <c r="F138" s="109"/>
      <c r="G138" s="109"/>
    </row>
    <row r="139" spans="1:7" x14ac:dyDescent="0.25">
      <c r="F139" s="109"/>
      <c r="G139" s="109"/>
    </row>
    <row r="140" spans="1:7" x14ac:dyDescent="0.25">
      <c r="A140" s="159" t="s">
        <v>146</v>
      </c>
      <c r="B140" s="159" t="s">
        <v>157</v>
      </c>
      <c r="C140" s="159" t="s">
        <v>4</v>
      </c>
      <c r="D140" s="159" t="s">
        <v>5</v>
      </c>
      <c r="E140" s="159" t="s">
        <v>6</v>
      </c>
      <c r="F140" s="164" t="s">
        <v>154</v>
      </c>
      <c r="G140" s="165"/>
    </row>
    <row r="141" spans="1:7" x14ac:dyDescent="0.25">
      <c r="A141" s="160"/>
      <c r="B141" s="160"/>
      <c r="C141" s="160"/>
      <c r="D141" s="160"/>
      <c r="E141" s="160"/>
      <c r="F141" s="111" t="s">
        <v>5</v>
      </c>
      <c r="G141" s="111" t="s">
        <v>6</v>
      </c>
    </row>
    <row r="142" spans="1:7" x14ac:dyDescent="0.25">
      <c r="A142" s="19"/>
      <c r="B142" s="19"/>
      <c r="C142" s="19" t="s">
        <v>287</v>
      </c>
      <c r="D142" s="19"/>
      <c r="E142" s="19"/>
      <c r="F142" s="88">
        <f>VLOOKUP(C137,'Master Akun'!$A$5:$E$69,4,FALSE)</f>
        <v>3000000</v>
      </c>
      <c r="G142" s="88"/>
    </row>
    <row r="143" spans="1:7" x14ac:dyDescent="0.25">
      <c r="A143" s="19"/>
      <c r="B143" s="19"/>
      <c r="C143" s="19"/>
      <c r="D143" s="19"/>
      <c r="E143" s="19"/>
      <c r="F143" s="88"/>
      <c r="G143" s="88"/>
    </row>
    <row r="144" spans="1:7" x14ac:dyDescent="0.25">
      <c r="A144" s="19"/>
      <c r="B144" s="19"/>
      <c r="C144" s="19" t="s">
        <v>289</v>
      </c>
      <c r="D144" s="19"/>
      <c r="E144" s="19"/>
      <c r="F144" s="88"/>
      <c r="G144" s="88"/>
    </row>
    <row r="145" spans="1:7" x14ac:dyDescent="0.25">
      <c r="A145" s="19"/>
      <c r="B145" s="19"/>
      <c r="C145" s="19"/>
      <c r="D145" s="19"/>
      <c r="E145" s="19"/>
      <c r="F145" s="88"/>
      <c r="G145" s="88"/>
    </row>
    <row r="146" spans="1:7" x14ac:dyDescent="0.25">
      <c r="F146" s="109"/>
      <c r="G146" s="109"/>
    </row>
    <row r="147" spans="1:7" x14ac:dyDescent="0.25">
      <c r="F147" s="109"/>
      <c r="G147" s="109"/>
    </row>
    <row r="148" spans="1:7" x14ac:dyDescent="0.25">
      <c r="A148" t="s">
        <v>186</v>
      </c>
      <c r="C148" s="85" t="s">
        <v>197</v>
      </c>
      <c r="F148" s="109"/>
      <c r="G148" s="109"/>
    </row>
    <row r="149" spans="1:7" x14ac:dyDescent="0.25">
      <c r="A149" t="s">
        <v>1</v>
      </c>
      <c r="C149" t="str">
        <f>VLOOKUP(C148,'Master Akun'!$A$5:$B$69,2,FALSE)</f>
        <v>Tanah</v>
      </c>
      <c r="F149" s="109"/>
      <c r="G149" s="109"/>
    </row>
    <row r="150" spans="1:7" x14ac:dyDescent="0.25">
      <c r="F150" s="109"/>
      <c r="G150" s="109"/>
    </row>
    <row r="151" spans="1:7" x14ac:dyDescent="0.25">
      <c r="A151" s="159" t="s">
        <v>146</v>
      </c>
      <c r="B151" s="159" t="s">
        <v>157</v>
      </c>
      <c r="C151" s="159" t="s">
        <v>4</v>
      </c>
      <c r="D151" s="159" t="s">
        <v>5</v>
      </c>
      <c r="E151" s="159" t="s">
        <v>6</v>
      </c>
      <c r="F151" s="164" t="s">
        <v>154</v>
      </c>
      <c r="G151" s="165"/>
    </row>
    <row r="152" spans="1:7" x14ac:dyDescent="0.25">
      <c r="A152" s="160"/>
      <c r="B152" s="160"/>
      <c r="C152" s="160"/>
      <c r="D152" s="160"/>
      <c r="E152" s="160"/>
      <c r="F152" s="111" t="s">
        <v>5</v>
      </c>
      <c r="G152" s="111" t="s">
        <v>6</v>
      </c>
    </row>
    <row r="153" spans="1:7" x14ac:dyDescent="0.25">
      <c r="A153" s="19"/>
      <c r="B153" s="19"/>
      <c r="C153" s="19" t="s">
        <v>287</v>
      </c>
      <c r="D153" s="19"/>
      <c r="E153" s="19"/>
      <c r="F153" s="88">
        <f>VLOOKUP(C148,'Master Akun'!$A$5:$E$69,4,FALSE)</f>
        <v>165000000</v>
      </c>
      <c r="G153" s="88"/>
    </row>
    <row r="154" spans="1:7" x14ac:dyDescent="0.25">
      <c r="A154" s="19"/>
      <c r="B154" s="19"/>
      <c r="C154" s="19"/>
      <c r="D154" s="19"/>
      <c r="E154" s="19"/>
      <c r="F154" s="88"/>
      <c r="G154" s="88"/>
    </row>
    <row r="155" spans="1:7" x14ac:dyDescent="0.25">
      <c r="A155" s="19"/>
      <c r="B155" s="19"/>
      <c r="C155" s="19" t="s">
        <v>288</v>
      </c>
      <c r="D155" s="19"/>
      <c r="E155" s="19"/>
      <c r="F155" s="88"/>
      <c r="G155" s="88"/>
    </row>
    <row r="156" spans="1:7" x14ac:dyDescent="0.25">
      <c r="F156" s="109"/>
      <c r="G156" s="109"/>
    </row>
    <row r="157" spans="1:7" x14ac:dyDescent="0.25">
      <c r="F157" s="109"/>
      <c r="G157" s="109"/>
    </row>
    <row r="158" spans="1:7" x14ac:dyDescent="0.25">
      <c r="A158" t="s">
        <v>186</v>
      </c>
      <c r="C158" s="58" t="s">
        <v>21</v>
      </c>
      <c r="F158" s="109"/>
      <c r="G158" s="109"/>
    </row>
    <row r="159" spans="1:7" x14ac:dyDescent="0.25">
      <c r="A159" t="s">
        <v>1</v>
      </c>
      <c r="C159" t="str">
        <f>VLOOKUP(C158,'Master Akun'!$A$5:$B$69,2,FALSE)</f>
        <v>Bangunan</v>
      </c>
      <c r="F159" s="109"/>
      <c r="G159" s="109"/>
    </row>
    <row r="160" spans="1:7" x14ac:dyDescent="0.25">
      <c r="F160" s="109"/>
      <c r="G160" s="109"/>
    </row>
    <row r="161" spans="1:7" x14ac:dyDescent="0.25">
      <c r="A161" s="159" t="s">
        <v>146</v>
      </c>
      <c r="B161" s="159" t="s">
        <v>157</v>
      </c>
      <c r="C161" s="159" t="s">
        <v>4</v>
      </c>
      <c r="D161" s="159" t="s">
        <v>5</v>
      </c>
      <c r="E161" s="159" t="s">
        <v>6</v>
      </c>
      <c r="F161" s="161" t="s">
        <v>154</v>
      </c>
      <c r="G161" s="162"/>
    </row>
    <row r="162" spans="1:7" x14ac:dyDescent="0.25">
      <c r="A162" s="160"/>
      <c r="B162" s="160"/>
      <c r="C162" s="160"/>
      <c r="D162" s="160"/>
      <c r="E162" s="160"/>
      <c r="F162" s="134" t="s">
        <v>5</v>
      </c>
      <c r="G162" s="134" t="s">
        <v>6</v>
      </c>
    </row>
    <row r="163" spans="1:7" x14ac:dyDescent="0.25">
      <c r="A163" s="19"/>
      <c r="B163" s="19"/>
      <c r="C163" s="19" t="s">
        <v>287</v>
      </c>
      <c r="D163" s="19"/>
      <c r="E163" s="19"/>
      <c r="F163" s="88">
        <f>VLOOKUP(C158,'Master Akun'!$A$5:$E$69,4,FALSE)</f>
        <v>210000000</v>
      </c>
      <c r="G163" s="88"/>
    </row>
    <row r="164" spans="1:7" x14ac:dyDescent="0.25">
      <c r="A164" s="19"/>
      <c r="B164" s="19"/>
      <c r="C164" s="19"/>
      <c r="D164" s="19"/>
      <c r="E164" s="19"/>
      <c r="F164" s="88"/>
      <c r="G164" s="88"/>
    </row>
    <row r="165" spans="1:7" x14ac:dyDescent="0.25">
      <c r="A165" s="19"/>
      <c r="B165" s="19"/>
      <c r="C165" s="19" t="s">
        <v>288</v>
      </c>
      <c r="D165" s="19"/>
      <c r="E165" s="19"/>
      <c r="F165" s="88"/>
      <c r="G165" s="88"/>
    </row>
    <row r="166" spans="1:7" x14ac:dyDescent="0.25">
      <c r="F166" s="109"/>
      <c r="G166" s="109"/>
    </row>
    <row r="167" spans="1:7" x14ac:dyDescent="0.25">
      <c r="F167" s="109"/>
      <c r="G167" s="109"/>
    </row>
    <row r="168" spans="1:7" x14ac:dyDescent="0.25">
      <c r="A168" t="s">
        <v>186</v>
      </c>
      <c r="C168" s="58" t="s">
        <v>22</v>
      </c>
      <c r="F168" s="109"/>
      <c r="G168" s="109"/>
    </row>
    <row r="169" spans="1:7" x14ac:dyDescent="0.25">
      <c r="A169" t="s">
        <v>1</v>
      </c>
      <c r="C169" t="str">
        <f>VLOOKUP(C168,'Master Akun'!$A$5:$B$69,2,FALSE)</f>
        <v>Akumulasi Penyusutan Bangunan</v>
      </c>
      <c r="F169" s="109"/>
      <c r="G169" s="109"/>
    </row>
    <row r="170" spans="1:7" x14ac:dyDescent="0.25">
      <c r="F170" s="109"/>
      <c r="G170" s="109"/>
    </row>
    <row r="171" spans="1:7" x14ac:dyDescent="0.25">
      <c r="A171" s="159" t="s">
        <v>146</v>
      </c>
      <c r="B171" s="159" t="s">
        <v>157</v>
      </c>
      <c r="C171" s="159" t="s">
        <v>4</v>
      </c>
      <c r="D171" s="159" t="s">
        <v>5</v>
      </c>
      <c r="E171" s="159" t="s">
        <v>6</v>
      </c>
      <c r="F171" s="164" t="s">
        <v>154</v>
      </c>
      <c r="G171" s="165"/>
    </row>
    <row r="172" spans="1:7" x14ac:dyDescent="0.25">
      <c r="A172" s="160"/>
      <c r="B172" s="160"/>
      <c r="C172" s="160"/>
      <c r="D172" s="160"/>
      <c r="E172" s="160"/>
      <c r="F172" s="111" t="s">
        <v>5</v>
      </c>
      <c r="G172" s="111" t="s">
        <v>6</v>
      </c>
    </row>
    <row r="173" spans="1:7" x14ac:dyDescent="0.25">
      <c r="A173" s="19"/>
      <c r="B173" s="19"/>
      <c r="C173" s="19" t="s">
        <v>287</v>
      </c>
      <c r="D173" s="19"/>
      <c r="E173" s="19"/>
      <c r="F173" s="88"/>
      <c r="G173" s="88">
        <f>VLOOKUP(C168,'Master Akun'!$A$5:$E$69,5,FALSE)</f>
        <v>105000000</v>
      </c>
    </row>
    <row r="174" spans="1:7" x14ac:dyDescent="0.25">
      <c r="A174" s="19"/>
      <c r="B174" s="19"/>
      <c r="C174" s="19"/>
      <c r="D174" s="19"/>
      <c r="E174" s="19"/>
      <c r="F174" s="88"/>
      <c r="G174" s="88"/>
    </row>
    <row r="175" spans="1:7" x14ac:dyDescent="0.25">
      <c r="A175" s="19"/>
      <c r="B175" s="19"/>
      <c r="C175" s="19" t="s">
        <v>288</v>
      </c>
      <c r="D175" s="19"/>
      <c r="E175" s="19"/>
      <c r="F175" s="88"/>
      <c r="G175" s="88"/>
    </row>
    <row r="176" spans="1:7" x14ac:dyDescent="0.25">
      <c r="F176" s="109"/>
      <c r="G176" s="109"/>
    </row>
    <row r="177" spans="1:7" x14ac:dyDescent="0.25">
      <c r="F177" s="109"/>
      <c r="G177" s="109"/>
    </row>
    <row r="178" spans="1:7" x14ac:dyDescent="0.25">
      <c r="A178" t="s">
        <v>186</v>
      </c>
      <c r="C178" s="58" t="s">
        <v>23</v>
      </c>
      <c r="F178" s="109"/>
      <c r="G178" s="109"/>
    </row>
    <row r="179" spans="1:7" x14ac:dyDescent="0.25">
      <c r="A179" t="s">
        <v>1</v>
      </c>
      <c r="C179" t="str">
        <f>VLOOKUP(C178,'Master Akun'!$A$5:$B$69,2,FALSE)</f>
        <v>Kendaraan</v>
      </c>
      <c r="F179" s="109"/>
      <c r="G179" s="109"/>
    </row>
    <row r="180" spans="1:7" x14ac:dyDescent="0.25">
      <c r="F180" s="109"/>
      <c r="G180" s="109"/>
    </row>
    <row r="181" spans="1:7" x14ac:dyDescent="0.25">
      <c r="A181" s="159" t="s">
        <v>146</v>
      </c>
      <c r="B181" s="159" t="s">
        <v>157</v>
      </c>
      <c r="C181" s="159" t="s">
        <v>4</v>
      </c>
      <c r="D181" s="159" t="s">
        <v>5</v>
      </c>
      <c r="E181" s="159" t="s">
        <v>6</v>
      </c>
      <c r="F181" s="164" t="s">
        <v>154</v>
      </c>
      <c r="G181" s="165"/>
    </row>
    <row r="182" spans="1:7" x14ac:dyDescent="0.25">
      <c r="A182" s="160"/>
      <c r="B182" s="160"/>
      <c r="C182" s="160"/>
      <c r="D182" s="160"/>
      <c r="E182" s="160"/>
      <c r="F182" s="111" t="s">
        <v>5</v>
      </c>
      <c r="G182" s="111" t="s">
        <v>6</v>
      </c>
    </row>
    <row r="183" spans="1:7" x14ac:dyDescent="0.25">
      <c r="A183" s="19"/>
      <c r="B183" s="19"/>
      <c r="C183" s="19" t="s">
        <v>287</v>
      </c>
      <c r="D183" s="19"/>
      <c r="E183" s="19"/>
      <c r="F183" s="88">
        <f>VLOOKUP(C178,'Master Akun'!$A$5:$E$69,4,FALSE)</f>
        <v>175000000</v>
      </c>
      <c r="G183" s="88"/>
    </row>
    <row r="184" spans="1:7" x14ac:dyDescent="0.25">
      <c r="A184" s="19"/>
      <c r="B184" s="19"/>
      <c r="C184" s="19"/>
      <c r="D184" s="19"/>
      <c r="E184" s="19"/>
      <c r="F184" s="88"/>
      <c r="G184" s="88"/>
    </row>
    <row r="185" spans="1:7" x14ac:dyDescent="0.25">
      <c r="A185" s="19"/>
      <c r="B185" s="19"/>
      <c r="C185" s="19" t="s">
        <v>288</v>
      </c>
      <c r="D185" s="19"/>
      <c r="E185" s="19"/>
      <c r="F185" s="88"/>
      <c r="G185" s="88"/>
    </row>
    <row r="186" spans="1:7" x14ac:dyDescent="0.25">
      <c r="F186" s="109"/>
      <c r="G186" s="109"/>
    </row>
    <row r="187" spans="1:7" x14ac:dyDescent="0.25">
      <c r="F187" s="109"/>
      <c r="G187" s="109"/>
    </row>
    <row r="188" spans="1:7" x14ac:dyDescent="0.25">
      <c r="A188" t="s">
        <v>186</v>
      </c>
      <c r="C188" s="58" t="s">
        <v>24</v>
      </c>
      <c r="F188" s="109"/>
      <c r="G188" s="109"/>
    </row>
    <row r="189" spans="1:7" x14ac:dyDescent="0.25">
      <c r="A189" t="s">
        <v>1</v>
      </c>
      <c r="C189" t="str">
        <f>VLOOKUP(C188,'Master Akun'!$A$5:$B$69,2,FALSE)</f>
        <v>Akumulasi Penyusutan Kendaraan</v>
      </c>
      <c r="F189" s="109"/>
      <c r="G189" s="109"/>
    </row>
    <row r="190" spans="1:7" x14ac:dyDescent="0.25">
      <c r="F190" s="109"/>
      <c r="G190" s="109"/>
    </row>
    <row r="191" spans="1:7" x14ac:dyDescent="0.25">
      <c r="A191" s="159" t="s">
        <v>146</v>
      </c>
      <c r="B191" s="159" t="s">
        <v>157</v>
      </c>
      <c r="C191" s="159" t="s">
        <v>4</v>
      </c>
      <c r="D191" s="159" t="s">
        <v>5</v>
      </c>
      <c r="E191" s="159" t="s">
        <v>6</v>
      </c>
      <c r="F191" s="164" t="s">
        <v>154</v>
      </c>
      <c r="G191" s="165"/>
    </row>
    <row r="192" spans="1:7" x14ac:dyDescent="0.25">
      <c r="A192" s="160"/>
      <c r="B192" s="160"/>
      <c r="C192" s="160"/>
      <c r="D192" s="160"/>
      <c r="E192" s="160"/>
      <c r="F192" s="111" t="s">
        <v>5</v>
      </c>
      <c r="G192" s="111" t="s">
        <v>6</v>
      </c>
    </row>
    <row r="193" spans="1:7" x14ac:dyDescent="0.25">
      <c r="A193" s="19"/>
      <c r="B193" s="19"/>
      <c r="C193" s="19" t="s">
        <v>287</v>
      </c>
      <c r="D193" s="19"/>
      <c r="E193" s="19"/>
      <c r="F193" s="88"/>
      <c r="G193" s="88">
        <f>VLOOKUP(C188,'Master Akun'!$A$5:$E$69,5,FALSE)</f>
        <v>108862304</v>
      </c>
    </row>
    <row r="194" spans="1:7" x14ac:dyDescent="0.25">
      <c r="A194" s="19"/>
      <c r="B194" s="19"/>
      <c r="C194" s="19"/>
      <c r="D194" s="19"/>
      <c r="E194" s="19"/>
      <c r="F194" s="88"/>
      <c r="G194" s="88"/>
    </row>
    <row r="195" spans="1:7" x14ac:dyDescent="0.25">
      <c r="A195" s="19"/>
      <c r="B195" s="19"/>
      <c r="C195" s="19" t="s">
        <v>290</v>
      </c>
      <c r="D195" s="19"/>
      <c r="E195" s="19"/>
      <c r="F195" s="88"/>
      <c r="G195" s="88"/>
    </row>
    <row r="196" spans="1:7" x14ac:dyDescent="0.25">
      <c r="F196" s="109"/>
      <c r="G196" s="109"/>
    </row>
    <row r="197" spans="1:7" x14ac:dyDescent="0.25">
      <c r="F197" s="109"/>
      <c r="G197" s="109"/>
    </row>
    <row r="198" spans="1:7" x14ac:dyDescent="0.25">
      <c r="A198" t="s">
        <v>186</v>
      </c>
      <c r="C198" s="58" t="s">
        <v>25</v>
      </c>
      <c r="F198" s="109"/>
      <c r="G198" s="109"/>
    </row>
    <row r="199" spans="1:7" x14ac:dyDescent="0.25">
      <c r="A199" t="s">
        <v>1</v>
      </c>
      <c r="C199" t="str">
        <f>VLOOKUP(C198,'Master Akun'!$A$5:$C$69,2,FALSE)</f>
        <v>Peralatan</v>
      </c>
      <c r="F199" s="109"/>
      <c r="G199" s="109"/>
    </row>
    <row r="200" spans="1:7" x14ac:dyDescent="0.25">
      <c r="F200" s="109"/>
      <c r="G200" s="109"/>
    </row>
    <row r="201" spans="1:7" x14ac:dyDescent="0.25">
      <c r="A201" s="159" t="s">
        <v>146</v>
      </c>
      <c r="B201" s="159" t="s">
        <v>157</v>
      </c>
      <c r="C201" s="159" t="s">
        <v>4</v>
      </c>
      <c r="D201" s="159" t="s">
        <v>5</v>
      </c>
      <c r="E201" s="159" t="s">
        <v>6</v>
      </c>
      <c r="F201" s="161" t="s">
        <v>154</v>
      </c>
      <c r="G201" s="162"/>
    </row>
    <row r="202" spans="1:7" x14ac:dyDescent="0.25">
      <c r="A202" s="160"/>
      <c r="B202" s="160"/>
      <c r="C202" s="160"/>
      <c r="D202" s="160"/>
      <c r="E202" s="160"/>
      <c r="F202" s="134" t="s">
        <v>5</v>
      </c>
      <c r="G202" s="134" t="s">
        <v>6</v>
      </c>
    </row>
    <row r="203" spans="1:7" x14ac:dyDescent="0.25">
      <c r="A203" s="19"/>
      <c r="B203" s="19"/>
      <c r="C203" s="19" t="s">
        <v>287</v>
      </c>
      <c r="D203" s="19"/>
      <c r="E203" s="19"/>
      <c r="F203" s="88">
        <f>VLOOKUP(C198,'Master Akun'!$A$5:$E$69,4,FALSE)</f>
        <v>220000000</v>
      </c>
      <c r="G203" s="88"/>
    </row>
    <row r="204" spans="1:7" x14ac:dyDescent="0.25">
      <c r="A204" s="19"/>
      <c r="B204" s="19"/>
      <c r="C204" s="19"/>
      <c r="D204" s="19"/>
      <c r="E204" s="19"/>
      <c r="F204" s="88"/>
      <c r="G204" s="88"/>
    </row>
    <row r="205" spans="1:7" x14ac:dyDescent="0.25">
      <c r="A205" s="19"/>
      <c r="B205" s="19"/>
      <c r="C205" s="19" t="s">
        <v>288</v>
      </c>
      <c r="D205" s="19"/>
      <c r="E205" s="19"/>
      <c r="F205" s="88"/>
      <c r="G205" s="88"/>
    </row>
    <row r="206" spans="1:7" x14ac:dyDescent="0.25">
      <c r="F206" s="109"/>
      <c r="G206" s="109"/>
    </row>
    <row r="207" spans="1:7" x14ac:dyDescent="0.25">
      <c r="F207" s="109"/>
      <c r="G207" s="109"/>
    </row>
    <row r="208" spans="1:7" x14ac:dyDescent="0.25">
      <c r="A208" t="s">
        <v>186</v>
      </c>
      <c r="C208" s="58" t="s">
        <v>26</v>
      </c>
      <c r="F208" s="109"/>
      <c r="G208" s="109"/>
    </row>
    <row r="209" spans="1:7" x14ac:dyDescent="0.25">
      <c r="A209" t="s">
        <v>1</v>
      </c>
      <c r="C209" t="str">
        <f>VLOOKUP(C208,'Master Akun'!$A$5:$B$69,2,FALSE)</f>
        <v>Akumulasi Penyusutan Peralatan</v>
      </c>
      <c r="F209" s="109"/>
      <c r="G209" s="109"/>
    </row>
    <row r="210" spans="1:7" x14ac:dyDescent="0.25">
      <c r="F210" s="109"/>
      <c r="G210" s="109"/>
    </row>
    <row r="211" spans="1:7" x14ac:dyDescent="0.25">
      <c r="A211" s="159" t="s">
        <v>146</v>
      </c>
      <c r="B211" s="159" t="s">
        <v>157</v>
      </c>
      <c r="C211" s="159" t="s">
        <v>4</v>
      </c>
      <c r="D211" s="159" t="s">
        <v>5</v>
      </c>
      <c r="E211" s="159" t="s">
        <v>6</v>
      </c>
      <c r="F211" s="164" t="s">
        <v>154</v>
      </c>
      <c r="G211" s="165"/>
    </row>
    <row r="212" spans="1:7" x14ac:dyDescent="0.25">
      <c r="A212" s="160"/>
      <c r="B212" s="160"/>
      <c r="C212" s="160"/>
      <c r="D212" s="160"/>
      <c r="E212" s="160"/>
      <c r="F212" s="111" t="s">
        <v>5</v>
      </c>
      <c r="G212" s="111" t="s">
        <v>6</v>
      </c>
    </row>
    <row r="213" spans="1:7" x14ac:dyDescent="0.25">
      <c r="A213" s="19"/>
      <c r="B213" s="19"/>
      <c r="C213" s="19" t="s">
        <v>287</v>
      </c>
      <c r="D213" s="19"/>
      <c r="E213" s="19"/>
      <c r="F213" s="88"/>
      <c r="G213" s="88">
        <f>VLOOKUP(C208,'Master Akun'!$A$5:$E$69,5,FALSE)</f>
        <v>188240740</v>
      </c>
    </row>
    <row r="214" spans="1:7" x14ac:dyDescent="0.25">
      <c r="A214" s="19"/>
      <c r="B214" s="19"/>
      <c r="C214" s="19"/>
      <c r="D214" s="19"/>
      <c r="E214" s="19"/>
      <c r="F214" s="88"/>
      <c r="G214" s="88"/>
    </row>
    <row r="215" spans="1:7" x14ac:dyDescent="0.25">
      <c r="A215" s="19"/>
      <c r="B215" s="19"/>
      <c r="C215" s="19" t="s">
        <v>288</v>
      </c>
      <c r="D215" s="19"/>
      <c r="E215" s="19"/>
      <c r="F215" s="88"/>
      <c r="G215" s="88"/>
    </row>
    <row r="216" spans="1:7" x14ac:dyDescent="0.25">
      <c r="F216" s="109"/>
      <c r="G216" s="109"/>
    </row>
    <row r="217" spans="1:7" x14ac:dyDescent="0.25">
      <c r="F217" s="109"/>
      <c r="G217" s="109"/>
    </row>
    <row r="218" spans="1:7" x14ac:dyDescent="0.25">
      <c r="A218" t="s">
        <v>186</v>
      </c>
      <c r="C218" s="58" t="s">
        <v>27</v>
      </c>
      <c r="F218" s="109"/>
      <c r="G218" s="109"/>
    </row>
    <row r="219" spans="1:7" x14ac:dyDescent="0.25">
      <c r="A219" t="s">
        <v>1</v>
      </c>
      <c r="C219" t="str">
        <f>VLOOKUP(C218,'Master Akun'!$A$5:$B$69,2,FALSE)</f>
        <v>Hutang Usaha</v>
      </c>
      <c r="F219" s="109"/>
      <c r="G219" s="109"/>
    </row>
    <row r="220" spans="1:7" x14ac:dyDescent="0.25">
      <c r="F220" s="109"/>
      <c r="G220" s="109"/>
    </row>
    <row r="221" spans="1:7" x14ac:dyDescent="0.25">
      <c r="A221" s="159" t="s">
        <v>146</v>
      </c>
      <c r="B221" s="159" t="s">
        <v>157</v>
      </c>
      <c r="C221" s="159" t="s">
        <v>4</v>
      </c>
      <c r="D221" s="159" t="s">
        <v>5</v>
      </c>
      <c r="E221" s="159" t="s">
        <v>6</v>
      </c>
      <c r="F221" s="161" t="s">
        <v>154</v>
      </c>
      <c r="G221" s="162"/>
    </row>
    <row r="222" spans="1:7" x14ac:dyDescent="0.25">
      <c r="A222" s="160"/>
      <c r="B222" s="160"/>
      <c r="C222" s="160"/>
      <c r="D222" s="160"/>
      <c r="E222" s="160"/>
      <c r="F222" s="134" t="s">
        <v>5</v>
      </c>
      <c r="G222" s="134" t="s">
        <v>6</v>
      </c>
    </row>
    <row r="223" spans="1:7" x14ac:dyDescent="0.25">
      <c r="A223" s="10"/>
      <c r="B223" s="10"/>
      <c r="C223" s="10" t="s">
        <v>287</v>
      </c>
      <c r="D223" s="10"/>
      <c r="E223" s="10"/>
      <c r="F223" s="185"/>
      <c r="G223" s="185">
        <f>VLOOKUP(C218,'Master Akun'!$A$5:$E$69,5,FALSE)</f>
        <v>196000000</v>
      </c>
    </row>
    <row r="224" spans="1:7" x14ac:dyDescent="0.25">
      <c r="A224" s="10"/>
      <c r="B224" s="10"/>
      <c r="C224" s="10"/>
      <c r="D224" s="10"/>
      <c r="E224" s="10"/>
      <c r="F224" s="185"/>
      <c r="G224" s="185"/>
    </row>
    <row r="225" spans="1:7" x14ac:dyDescent="0.25">
      <c r="A225" s="10"/>
      <c r="B225" s="10"/>
      <c r="C225" s="10" t="s">
        <v>288</v>
      </c>
      <c r="D225" s="10"/>
      <c r="E225" s="10"/>
      <c r="F225" s="185"/>
      <c r="G225" s="185"/>
    </row>
    <row r="226" spans="1:7" x14ac:dyDescent="0.25">
      <c r="F226" s="109"/>
      <c r="G226" s="109"/>
    </row>
    <row r="227" spans="1:7" x14ac:dyDescent="0.25">
      <c r="F227" s="109"/>
      <c r="G227" s="109"/>
    </row>
    <row r="228" spans="1:7" x14ac:dyDescent="0.25">
      <c r="A228" t="s">
        <v>186</v>
      </c>
      <c r="C228" s="58" t="s">
        <v>28</v>
      </c>
      <c r="F228" s="109"/>
      <c r="G228" s="109"/>
    </row>
    <row r="229" spans="1:7" x14ac:dyDescent="0.25">
      <c r="A229" t="s">
        <v>1</v>
      </c>
      <c r="C229" t="str">
        <f>VLOOKUP(C228,'Master Akun'!$A$5:$B$69,2,FALSE)</f>
        <v>Biaya Gaji yang masih harus dibayar</v>
      </c>
      <c r="F229" s="109"/>
      <c r="G229" s="109"/>
    </row>
    <row r="230" spans="1:7" x14ac:dyDescent="0.25">
      <c r="F230" s="109"/>
      <c r="G230" s="109"/>
    </row>
    <row r="231" spans="1:7" x14ac:dyDescent="0.25">
      <c r="A231" s="159" t="s">
        <v>146</v>
      </c>
      <c r="B231" s="159" t="s">
        <v>157</v>
      </c>
      <c r="C231" s="159" t="s">
        <v>4</v>
      </c>
      <c r="D231" s="159" t="s">
        <v>5</v>
      </c>
      <c r="E231" s="159" t="s">
        <v>6</v>
      </c>
      <c r="F231" s="161" t="s">
        <v>154</v>
      </c>
      <c r="G231" s="162"/>
    </row>
    <row r="232" spans="1:7" x14ac:dyDescent="0.25">
      <c r="A232" s="160"/>
      <c r="B232" s="160"/>
      <c r="C232" s="160"/>
      <c r="D232" s="160"/>
      <c r="E232" s="160"/>
      <c r="F232" s="134" t="s">
        <v>5</v>
      </c>
      <c r="G232" s="134" t="s">
        <v>6</v>
      </c>
    </row>
    <row r="233" spans="1:7" x14ac:dyDescent="0.25">
      <c r="A233" s="19"/>
      <c r="B233" s="19"/>
      <c r="C233" s="19" t="s">
        <v>287</v>
      </c>
      <c r="D233" s="19"/>
      <c r="E233" s="19"/>
      <c r="F233" s="88"/>
      <c r="G233" s="88"/>
    </row>
    <row r="234" spans="1:7" x14ac:dyDescent="0.25">
      <c r="A234" s="19"/>
      <c r="B234" s="19"/>
      <c r="C234" s="19"/>
      <c r="D234" s="19"/>
      <c r="E234" s="19"/>
      <c r="F234" s="88"/>
      <c r="G234" s="88"/>
    </row>
    <row r="235" spans="1:7" x14ac:dyDescent="0.25">
      <c r="A235" s="19"/>
      <c r="B235" s="19"/>
      <c r="C235" s="19" t="s">
        <v>288</v>
      </c>
      <c r="D235" s="19"/>
      <c r="E235" s="19"/>
      <c r="F235" s="88"/>
      <c r="G235" s="88"/>
    </row>
    <row r="236" spans="1:7" x14ac:dyDescent="0.25">
      <c r="F236" s="109"/>
      <c r="G236" s="109"/>
    </row>
    <row r="237" spans="1:7" x14ac:dyDescent="0.25">
      <c r="F237" s="109"/>
      <c r="G237" s="109"/>
    </row>
    <row r="238" spans="1:7" x14ac:dyDescent="0.25">
      <c r="A238" t="s">
        <v>186</v>
      </c>
      <c r="C238" s="58" t="s">
        <v>29</v>
      </c>
      <c r="F238" s="109"/>
      <c r="G238" s="109"/>
    </row>
    <row r="239" spans="1:7" x14ac:dyDescent="0.25">
      <c r="A239" t="s">
        <v>1</v>
      </c>
      <c r="C239" t="str">
        <f>VLOOKUP(C238,'Master Akun'!$A$5:$B$69,2,FALSE)</f>
        <v>Biaya listrik, Telp, dan air yang masih harus di bayar</v>
      </c>
      <c r="F239" s="109"/>
      <c r="G239" s="109"/>
    </row>
    <row r="240" spans="1:7" x14ac:dyDescent="0.25">
      <c r="F240" s="109"/>
      <c r="G240" s="109"/>
    </row>
    <row r="241" spans="1:7" x14ac:dyDescent="0.25">
      <c r="A241" s="151" t="s">
        <v>146</v>
      </c>
      <c r="B241" s="151" t="s">
        <v>157</v>
      </c>
      <c r="C241" s="151" t="s">
        <v>4</v>
      </c>
      <c r="D241" s="151" t="s">
        <v>5</v>
      </c>
      <c r="E241" s="151" t="s">
        <v>6</v>
      </c>
      <c r="F241" s="163" t="s">
        <v>154</v>
      </c>
      <c r="G241" s="163"/>
    </row>
    <row r="242" spans="1:7" x14ac:dyDescent="0.25">
      <c r="A242" s="151"/>
      <c r="B242" s="151"/>
      <c r="C242" s="151"/>
      <c r="D242" s="151"/>
      <c r="E242" s="151"/>
      <c r="F242" s="134" t="s">
        <v>5</v>
      </c>
      <c r="G242" s="134" t="s">
        <v>6</v>
      </c>
    </row>
    <row r="243" spans="1:7" x14ac:dyDescent="0.25">
      <c r="A243" s="19"/>
      <c r="B243" s="19"/>
      <c r="C243" s="19" t="s">
        <v>287</v>
      </c>
      <c r="D243" s="19"/>
      <c r="E243" s="19"/>
      <c r="F243" s="88"/>
      <c r="G243" s="88"/>
    </row>
    <row r="244" spans="1:7" x14ac:dyDescent="0.25">
      <c r="A244" s="19"/>
      <c r="B244" s="19"/>
      <c r="C244" s="19"/>
      <c r="D244" s="19"/>
      <c r="E244" s="19"/>
      <c r="F244" s="88"/>
      <c r="G244" s="88"/>
    </row>
    <row r="245" spans="1:7" x14ac:dyDescent="0.25">
      <c r="A245" s="19"/>
      <c r="B245" s="19"/>
      <c r="C245" s="19" t="s">
        <v>291</v>
      </c>
      <c r="D245" s="19"/>
      <c r="E245" s="19"/>
      <c r="F245" s="88"/>
      <c r="G245" s="88"/>
    </row>
    <row r="246" spans="1:7" x14ac:dyDescent="0.25">
      <c r="F246" s="109"/>
      <c r="G246" s="109"/>
    </row>
    <row r="247" spans="1:7" x14ac:dyDescent="0.25">
      <c r="F247" s="109"/>
      <c r="G247" s="109"/>
    </row>
    <row r="248" spans="1:7" x14ac:dyDescent="0.25">
      <c r="A248" t="s">
        <v>186</v>
      </c>
      <c r="C248" s="58" t="s">
        <v>30</v>
      </c>
      <c r="F248" s="109"/>
      <c r="G248" s="109"/>
    </row>
    <row r="249" spans="1:7" x14ac:dyDescent="0.25">
      <c r="A249" t="s">
        <v>1</v>
      </c>
      <c r="C249" t="str">
        <f>VLOOKUP(C248,'Master Akun'!$A$5:$B$69,2,FALSE)</f>
        <v>PPN Keluaran</v>
      </c>
      <c r="F249" s="109"/>
      <c r="G249" s="109"/>
    </row>
    <row r="250" spans="1:7" x14ac:dyDescent="0.25">
      <c r="F250" s="109"/>
      <c r="G250" s="109"/>
    </row>
    <row r="251" spans="1:7" x14ac:dyDescent="0.25">
      <c r="A251" s="159" t="s">
        <v>146</v>
      </c>
      <c r="B251" s="159" t="s">
        <v>157</v>
      </c>
      <c r="C251" s="159" t="s">
        <v>4</v>
      </c>
      <c r="D251" s="159" t="s">
        <v>5</v>
      </c>
      <c r="E251" s="159" t="s">
        <v>6</v>
      </c>
      <c r="F251" s="161" t="s">
        <v>154</v>
      </c>
      <c r="G251" s="162"/>
    </row>
    <row r="252" spans="1:7" x14ac:dyDescent="0.25">
      <c r="A252" s="160"/>
      <c r="B252" s="160"/>
      <c r="C252" s="160"/>
      <c r="D252" s="160"/>
      <c r="E252" s="160"/>
      <c r="F252" s="134" t="s">
        <v>5</v>
      </c>
      <c r="G252" s="134" t="s">
        <v>6</v>
      </c>
    </row>
    <row r="253" spans="1:7" x14ac:dyDescent="0.25">
      <c r="A253" s="19"/>
      <c r="B253" s="19"/>
      <c r="C253" s="19" t="s">
        <v>287</v>
      </c>
      <c r="D253" s="19"/>
      <c r="E253" s="19"/>
      <c r="F253" s="88"/>
      <c r="G253" s="88">
        <f>VLOOKUP(C248,'Master Akun'!$A$5:$E$69,5,FALSE)</f>
        <v>23520000</v>
      </c>
    </row>
    <row r="254" spans="1:7" x14ac:dyDescent="0.25">
      <c r="A254" s="19"/>
      <c r="B254" s="19"/>
      <c r="C254" s="19"/>
      <c r="D254" s="19"/>
      <c r="E254" s="19"/>
      <c r="F254" s="88"/>
      <c r="G254" s="88"/>
    </row>
    <row r="255" spans="1:7" x14ac:dyDescent="0.25">
      <c r="A255" s="19"/>
      <c r="B255" s="19"/>
      <c r="C255" s="19" t="s">
        <v>288</v>
      </c>
      <c r="D255" s="19"/>
      <c r="E255" s="19"/>
      <c r="F255" s="88"/>
      <c r="G255" s="88"/>
    </row>
    <row r="256" spans="1:7" x14ac:dyDescent="0.25">
      <c r="F256" s="109"/>
      <c r="G256" s="109"/>
    </row>
    <row r="257" spans="1:7" x14ac:dyDescent="0.25">
      <c r="F257" s="109"/>
      <c r="G257" s="109"/>
    </row>
    <row r="258" spans="1:7" x14ac:dyDescent="0.25">
      <c r="A258" t="s">
        <v>186</v>
      </c>
      <c r="C258" s="58" t="s">
        <v>31</v>
      </c>
      <c r="F258" s="109"/>
      <c r="G258" s="109"/>
    </row>
    <row r="259" spans="1:7" x14ac:dyDescent="0.25">
      <c r="A259" t="s">
        <v>1</v>
      </c>
      <c r="C259" t="str">
        <f>VLOOKUP(C258,'Master Akun'!$A$5:$B$69,2,FALSE)</f>
        <v>Hutang Pajak Penghasilan</v>
      </c>
      <c r="F259" s="109"/>
      <c r="G259" s="109"/>
    </row>
    <row r="260" spans="1:7" x14ac:dyDescent="0.25">
      <c r="F260" s="109"/>
      <c r="G260" s="109"/>
    </row>
    <row r="261" spans="1:7" x14ac:dyDescent="0.25">
      <c r="A261" s="159" t="s">
        <v>146</v>
      </c>
      <c r="B261" s="159" t="s">
        <v>157</v>
      </c>
      <c r="C261" s="159" t="s">
        <v>4</v>
      </c>
      <c r="D261" s="159" t="s">
        <v>5</v>
      </c>
      <c r="E261" s="159" t="s">
        <v>6</v>
      </c>
      <c r="F261" s="161" t="s">
        <v>154</v>
      </c>
      <c r="G261" s="162"/>
    </row>
    <row r="262" spans="1:7" x14ac:dyDescent="0.25">
      <c r="A262" s="160"/>
      <c r="B262" s="160"/>
      <c r="C262" s="160"/>
      <c r="D262" s="160"/>
      <c r="E262" s="160"/>
      <c r="F262" s="134" t="s">
        <v>5</v>
      </c>
      <c r="G262" s="134" t="s">
        <v>6</v>
      </c>
    </row>
    <row r="263" spans="1:7" x14ac:dyDescent="0.25">
      <c r="A263" s="19"/>
      <c r="B263" s="19"/>
      <c r="C263" s="19" t="s">
        <v>287</v>
      </c>
      <c r="D263" s="19"/>
      <c r="E263" s="19"/>
      <c r="F263" s="88"/>
      <c r="G263" s="88"/>
    </row>
    <row r="264" spans="1:7" x14ac:dyDescent="0.25">
      <c r="A264" s="19"/>
      <c r="B264" s="19"/>
      <c r="C264" s="19"/>
      <c r="D264" s="19"/>
      <c r="E264" s="19"/>
      <c r="F264" s="88"/>
      <c r="G264" s="88"/>
    </row>
    <row r="265" spans="1:7" x14ac:dyDescent="0.25">
      <c r="A265" s="19"/>
      <c r="B265" s="19"/>
      <c r="C265" s="19" t="s">
        <v>288</v>
      </c>
      <c r="D265" s="19"/>
      <c r="E265" s="19"/>
      <c r="F265" s="88"/>
      <c r="G265" s="88"/>
    </row>
    <row r="266" spans="1:7" x14ac:dyDescent="0.25">
      <c r="F266" s="109"/>
      <c r="G266" s="109"/>
    </row>
    <row r="267" spans="1:7" x14ac:dyDescent="0.25">
      <c r="F267" s="109"/>
      <c r="G267" s="109"/>
    </row>
    <row r="268" spans="1:7" x14ac:dyDescent="0.25">
      <c r="A268" t="s">
        <v>186</v>
      </c>
      <c r="C268" s="58" t="s">
        <v>32</v>
      </c>
      <c r="F268" s="109"/>
      <c r="G268" s="109"/>
    </row>
    <row r="269" spans="1:7" x14ac:dyDescent="0.25">
      <c r="A269" t="s">
        <v>1</v>
      </c>
      <c r="C269" t="str">
        <f>VLOOKUP(C268,'Master Akun'!$A$5:$B$69,2,FALSE)</f>
        <v>Hutang Deviden</v>
      </c>
      <c r="F269" s="109"/>
      <c r="G269" s="109"/>
    </row>
    <row r="270" spans="1:7" x14ac:dyDescent="0.25">
      <c r="F270" s="109"/>
      <c r="G270" s="109"/>
    </row>
    <row r="271" spans="1:7" x14ac:dyDescent="0.25">
      <c r="A271" s="159" t="s">
        <v>146</v>
      </c>
      <c r="B271" s="159" t="s">
        <v>157</v>
      </c>
      <c r="C271" s="159" t="s">
        <v>4</v>
      </c>
      <c r="D271" s="159" t="s">
        <v>5</v>
      </c>
      <c r="E271" s="159" t="s">
        <v>6</v>
      </c>
      <c r="F271" s="161" t="s">
        <v>154</v>
      </c>
      <c r="G271" s="162"/>
    </row>
    <row r="272" spans="1:7" x14ac:dyDescent="0.25">
      <c r="A272" s="160"/>
      <c r="B272" s="160"/>
      <c r="C272" s="160"/>
      <c r="D272" s="160"/>
      <c r="E272" s="160"/>
      <c r="F272" s="134" t="s">
        <v>5</v>
      </c>
      <c r="G272" s="134" t="s">
        <v>6</v>
      </c>
    </row>
    <row r="273" spans="1:7" x14ac:dyDescent="0.25">
      <c r="A273" s="19"/>
      <c r="B273" s="19"/>
      <c r="C273" s="19" t="s">
        <v>287</v>
      </c>
      <c r="D273" s="19"/>
      <c r="E273" s="19"/>
      <c r="F273" s="88"/>
      <c r="G273" s="88"/>
    </row>
    <row r="274" spans="1:7" x14ac:dyDescent="0.25">
      <c r="A274" s="19"/>
      <c r="B274" s="19"/>
      <c r="C274" s="19"/>
      <c r="D274" s="19"/>
      <c r="E274" s="19"/>
      <c r="F274" s="88"/>
      <c r="G274" s="88"/>
    </row>
    <row r="275" spans="1:7" x14ac:dyDescent="0.25">
      <c r="A275" s="19"/>
      <c r="B275" s="19"/>
      <c r="C275" s="19" t="s">
        <v>288</v>
      </c>
      <c r="D275" s="19"/>
      <c r="E275" s="19"/>
      <c r="F275" s="88"/>
      <c r="G275" s="88"/>
    </row>
    <row r="276" spans="1:7" x14ac:dyDescent="0.25">
      <c r="F276" s="109"/>
      <c r="G276" s="109"/>
    </row>
    <row r="277" spans="1:7" x14ac:dyDescent="0.25">
      <c r="F277" s="109"/>
      <c r="G277" s="109"/>
    </row>
    <row r="278" spans="1:7" x14ac:dyDescent="0.25">
      <c r="A278" t="s">
        <v>186</v>
      </c>
      <c r="C278" s="58" t="s">
        <v>33</v>
      </c>
      <c r="F278" s="109"/>
      <c r="G278" s="109"/>
    </row>
    <row r="279" spans="1:7" x14ac:dyDescent="0.25">
      <c r="A279" t="s">
        <v>1</v>
      </c>
      <c r="C279" t="str">
        <f>VLOOKUP(C278,'Master Akun'!$A$5:$B$69,2,FALSE)</f>
        <v>Hutang lain-lain</v>
      </c>
      <c r="F279" s="109"/>
      <c r="G279" s="109"/>
    </row>
    <row r="280" spans="1:7" x14ac:dyDescent="0.25">
      <c r="F280" s="109"/>
      <c r="G280" s="109"/>
    </row>
    <row r="281" spans="1:7" x14ac:dyDescent="0.25">
      <c r="A281" s="159" t="s">
        <v>146</v>
      </c>
      <c r="B281" s="159" t="s">
        <v>157</v>
      </c>
      <c r="C281" s="159" t="s">
        <v>4</v>
      </c>
      <c r="D281" s="159" t="s">
        <v>5</v>
      </c>
      <c r="E281" s="159" t="s">
        <v>6</v>
      </c>
      <c r="F281" s="161" t="s">
        <v>154</v>
      </c>
      <c r="G281" s="162"/>
    </row>
    <row r="282" spans="1:7" x14ac:dyDescent="0.25">
      <c r="A282" s="160"/>
      <c r="B282" s="160"/>
      <c r="C282" s="160"/>
      <c r="D282" s="160"/>
      <c r="E282" s="160"/>
      <c r="F282" s="134" t="s">
        <v>5</v>
      </c>
      <c r="G282" s="134" t="s">
        <v>6</v>
      </c>
    </row>
    <row r="283" spans="1:7" x14ac:dyDescent="0.25">
      <c r="A283" s="19"/>
      <c r="B283" s="19"/>
      <c r="C283" s="19" t="s">
        <v>287</v>
      </c>
      <c r="D283" s="19"/>
      <c r="E283" s="19"/>
      <c r="F283" s="88"/>
      <c r="G283" s="88"/>
    </row>
    <row r="284" spans="1:7" x14ac:dyDescent="0.25">
      <c r="A284" s="19"/>
      <c r="B284" s="19"/>
      <c r="C284" s="19"/>
      <c r="D284" s="19"/>
      <c r="E284" s="19"/>
      <c r="F284" s="88"/>
      <c r="G284" s="88"/>
    </row>
    <row r="285" spans="1:7" x14ac:dyDescent="0.25">
      <c r="A285" s="19"/>
      <c r="B285" s="19"/>
      <c r="C285" s="19" t="s">
        <v>288</v>
      </c>
      <c r="D285" s="19"/>
      <c r="E285" s="19"/>
      <c r="F285" s="88"/>
      <c r="G285" s="88"/>
    </row>
    <row r="286" spans="1:7" x14ac:dyDescent="0.25">
      <c r="F286" s="109"/>
      <c r="G286" s="109"/>
    </row>
    <row r="287" spans="1:7" x14ac:dyDescent="0.25">
      <c r="F287" s="109"/>
      <c r="G287" s="109"/>
    </row>
    <row r="288" spans="1:7" x14ac:dyDescent="0.25">
      <c r="A288" t="s">
        <v>186</v>
      </c>
      <c r="C288" s="85" t="s">
        <v>198</v>
      </c>
      <c r="F288" s="109"/>
      <c r="G288" s="109"/>
    </row>
    <row r="289" spans="1:7" x14ac:dyDescent="0.25">
      <c r="A289" t="s">
        <v>1</v>
      </c>
      <c r="C289" t="str">
        <f>VLOOKUP(C288,'Master Akun'!$A$5:$B$69,2,FALSE)</f>
        <v>Hutang Bank</v>
      </c>
      <c r="F289" s="109"/>
      <c r="G289" s="109"/>
    </row>
    <row r="290" spans="1:7" x14ac:dyDescent="0.25">
      <c r="F290" s="109"/>
      <c r="G290" s="109"/>
    </row>
    <row r="291" spans="1:7" x14ac:dyDescent="0.25">
      <c r="A291" s="151" t="s">
        <v>146</v>
      </c>
      <c r="B291" s="151" t="s">
        <v>157</v>
      </c>
      <c r="C291" s="159" t="s">
        <v>4</v>
      </c>
      <c r="D291" s="159" t="s">
        <v>5</v>
      </c>
      <c r="E291" s="159" t="s">
        <v>6</v>
      </c>
      <c r="F291" s="163" t="s">
        <v>154</v>
      </c>
      <c r="G291" s="163"/>
    </row>
    <row r="292" spans="1:7" x14ac:dyDescent="0.25">
      <c r="A292" s="151"/>
      <c r="B292" s="151"/>
      <c r="C292" s="160"/>
      <c r="D292" s="160"/>
      <c r="E292" s="160"/>
      <c r="F292" s="134" t="s">
        <v>5</v>
      </c>
      <c r="G292" s="134" t="s">
        <v>6</v>
      </c>
    </row>
    <row r="293" spans="1:7" x14ac:dyDescent="0.25">
      <c r="A293" s="19"/>
      <c r="B293" s="19"/>
      <c r="C293" s="19" t="s">
        <v>287</v>
      </c>
      <c r="D293" s="19"/>
      <c r="E293" s="19"/>
      <c r="F293" s="88"/>
      <c r="G293" s="88">
        <f>VLOOKUP(C288,'Master Akun'!$A$5:$E$69,5,FALSE)</f>
        <v>301909436</v>
      </c>
    </row>
    <row r="294" spans="1:7" x14ac:dyDescent="0.25">
      <c r="A294" s="19"/>
      <c r="B294" s="19"/>
      <c r="C294" s="19"/>
      <c r="D294" s="19"/>
      <c r="E294" s="19"/>
      <c r="F294" s="88"/>
      <c r="G294" s="88"/>
    </row>
    <row r="295" spans="1:7" x14ac:dyDescent="0.25">
      <c r="A295" s="19"/>
      <c r="B295" s="19"/>
      <c r="C295" s="19" t="s">
        <v>288</v>
      </c>
      <c r="D295" s="19"/>
      <c r="E295" s="19"/>
      <c r="F295" s="88"/>
      <c r="G295" s="88"/>
    </row>
    <row r="296" spans="1:7" x14ac:dyDescent="0.25">
      <c r="F296" s="109"/>
      <c r="G296" s="109"/>
    </row>
    <row r="297" spans="1:7" x14ac:dyDescent="0.25">
      <c r="F297" s="109"/>
      <c r="G297" s="109"/>
    </row>
    <row r="298" spans="1:7" x14ac:dyDescent="0.25">
      <c r="A298" t="s">
        <v>186</v>
      </c>
      <c r="C298" s="58" t="s">
        <v>34</v>
      </c>
      <c r="F298" s="109"/>
      <c r="G298" s="109"/>
    </row>
    <row r="299" spans="1:7" x14ac:dyDescent="0.25">
      <c r="A299" t="s">
        <v>1</v>
      </c>
      <c r="C299" t="str">
        <f>VLOOKUP(C298,'Master Akun'!$A$5:$B$69,2,FALSE)</f>
        <v>Modal Saham</v>
      </c>
      <c r="F299" s="109"/>
      <c r="G299" s="109"/>
    </row>
    <row r="300" spans="1:7" x14ac:dyDescent="0.25">
      <c r="F300" s="109"/>
      <c r="G300" s="109"/>
    </row>
    <row r="301" spans="1:7" x14ac:dyDescent="0.25">
      <c r="A301" s="159" t="s">
        <v>146</v>
      </c>
      <c r="B301" s="159" t="s">
        <v>157</v>
      </c>
      <c r="C301" s="159" t="s">
        <v>4</v>
      </c>
      <c r="D301" s="159" t="s">
        <v>5</v>
      </c>
      <c r="E301" s="159" t="s">
        <v>6</v>
      </c>
      <c r="F301" s="161" t="s">
        <v>154</v>
      </c>
      <c r="G301" s="162"/>
    </row>
    <row r="302" spans="1:7" x14ac:dyDescent="0.25">
      <c r="A302" s="160"/>
      <c r="B302" s="160"/>
      <c r="C302" s="160"/>
      <c r="D302" s="160"/>
      <c r="E302" s="160"/>
      <c r="F302" s="134" t="s">
        <v>5</v>
      </c>
      <c r="G302" s="134" t="s">
        <v>6</v>
      </c>
    </row>
    <row r="303" spans="1:7" x14ac:dyDescent="0.25">
      <c r="A303" s="19"/>
      <c r="B303" s="19"/>
      <c r="C303" s="19" t="s">
        <v>292</v>
      </c>
      <c r="D303" s="19"/>
      <c r="E303" s="19"/>
      <c r="F303" s="88"/>
      <c r="G303" s="88">
        <f>VLOOKUP(C298,'Master Akun'!$A$5:$E$69,5,FALSE)</f>
        <v>700000000</v>
      </c>
    </row>
    <row r="304" spans="1:7" x14ac:dyDescent="0.25">
      <c r="A304" s="19"/>
      <c r="B304" s="19"/>
      <c r="C304" s="19"/>
      <c r="D304" s="19"/>
      <c r="E304" s="19"/>
      <c r="F304" s="88"/>
      <c r="G304" s="88"/>
    </row>
    <row r="305" spans="1:7" x14ac:dyDescent="0.25">
      <c r="A305" s="19"/>
      <c r="B305" s="19"/>
      <c r="C305" s="19" t="s">
        <v>288</v>
      </c>
      <c r="D305" s="19"/>
      <c r="E305" s="19"/>
      <c r="F305" s="88"/>
      <c r="G305" s="88"/>
    </row>
    <row r="306" spans="1:7" x14ac:dyDescent="0.25">
      <c r="F306" s="109"/>
      <c r="G306" s="109"/>
    </row>
    <row r="307" spans="1:7" x14ac:dyDescent="0.25">
      <c r="F307" s="109"/>
      <c r="G307" s="109"/>
    </row>
    <row r="308" spans="1:7" x14ac:dyDescent="0.25">
      <c r="A308" t="s">
        <v>186</v>
      </c>
      <c r="C308" s="58" t="s">
        <v>35</v>
      </c>
      <c r="F308" s="109"/>
      <c r="G308" s="109"/>
    </row>
    <row r="309" spans="1:7" x14ac:dyDescent="0.25">
      <c r="A309" t="s">
        <v>1</v>
      </c>
      <c r="C309" t="str">
        <f>VLOOKUP(C308,'Master Akun'!$A$5:$B$69,2,FALSE)</f>
        <v>Laba di Tahan</v>
      </c>
      <c r="F309" s="109"/>
      <c r="G309" s="109"/>
    </row>
    <row r="310" spans="1:7" x14ac:dyDescent="0.25">
      <c r="F310" s="109"/>
      <c r="G310" s="109"/>
    </row>
    <row r="311" spans="1:7" x14ac:dyDescent="0.25">
      <c r="A311" s="159" t="s">
        <v>146</v>
      </c>
      <c r="B311" s="159" t="s">
        <v>157</v>
      </c>
      <c r="C311" s="159" t="s">
        <v>4</v>
      </c>
      <c r="D311" s="159" t="s">
        <v>5</v>
      </c>
      <c r="E311" s="159" t="s">
        <v>6</v>
      </c>
      <c r="F311" s="161" t="s">
        <v>154</v>
      </c>
      <c r="G311" s="162"/>
    </row>
    <row r="312" spans="1:7" x14ac:dyDescent="0.25">
      <c r="A312" s="160"/>
      <c r="B312" s="160"/>
      <c r="C312" s="160"/>
      <c r="D312" s="160"/>
      <c r="E312" s="160"/>
      <c r="F312" s="134" t="s">
        <v>5</v>
      </c>
      <c r="G312" s="134" t="s">
        <v>6</v>
      </c>
    </row>
    <row r="313" spans="1:7" x14ac:dyDescent="0.25">
      <c r="A313" s="19"/>
      <c r="B313" s="19"/>
      <c r="C313" s="19" t="s">
        <v>287</v>
      </c>
      <c r="D313" s="19"/>
      <c r="E313" s="19"/>
      <c r="F313" s="88"/>
      <c r="G313" s="88">
        <f>VLOOKUP(C308,'Master Akun'!$A$5:$E$69,5,FALSE)</f>
        <v>576000000</v>
      </c>
    </row>
    <row r="314" spans="1:7" x14ac:dyDescent="0.25">
      <c r="A314" s="19"/>
      <c r="B314" s="19"/>
      <c r="C314" s="19"/>
      <c r="D314" s="19"/>
      <c r="E314" s="19"/>
      <c r="F314" s="88"/>
      <c r="G314" s="88"/>
    </row>
    <row r="315" spans="1:7" x14ac:dyDescent="0.25">
      <c r="A315" s="19"/>
      <c r="B315" s="19"/>
      <c r="C315" s="19" t="s">
        <v>288</v>
      </c>
      <c r="D315" s="19"/>
      <c r="E315" s="19"/>
      <c r="F315" s="88"/>
      <c r="G315" s="88"/>
    </row>
    <row r="316" spans="1:7" x14ac:dyDescent="0.25">
      <c r="F316" s="109"/>
      <c r="G316" s="109"/>
    </row>
    <row r="317" spans="1:7" x14ac:dyDescent="0.25">
      <c r="F317" s="109"/>
      <c r="G317" s="109"/>
    </row>
    <row r="318" spans="1:7" x14ac:dyDescent="0.25">
      <c r="A318" t="s">
        <v>186</v>
      </c>
      <c r="C318" s="58" t="s">
        <v>36</v>
      </c>
      <c r="F318" s="109"/>
      <c r="G318" s="109"/>
    </row>
    <row r="319" spans="1:7" x14ac:dyDescent="0.25">
      <c r="A319" t="s">
        <v>1</v>
      </c>
      <c r="C319" t="str">
        <f>VLOOKUP(C318,'Master Akun'!$A$5:$B$69,2,FALSE)</f>
        <v>Deviden</v>
      </c>
      <c r="F319" s="109"/>
      <c r="G319" s="109"/>
    </row>
    <row r="320" spans="1:7" x14ac:dyDescent="0.25">
      <c r="F320" s="109"/>
      <c r="G320" s="109"/>
    </row>
    <row r="321" spans="1:7" x14ac:dyDescent="0.25">
      <c r="A321" s="159" t="s">
        <v>146</v>
      </c>
      <c r="B321" s="159" t="s">
        <v>157</v>
      </c>
      <c r="C321" s="159" t="s">
        <v>4</v>
      </c>
      <c r="D321" s="159" t="s">
        <v>5</v>
      </c>
      <c r="E321" s="159" t="s">
        <v>6</v>
      </c>
      <c r="F321" s="161" t="s">
        <v>154</v>
      </c>
      <c r="G321" s="162"/>
    </row>
    <row r="322" spans="1:7" x14ac:dyDescent="0.25">
      <c r="A322" s="160"/>
      <c r="B322" s="160"/>
      <c r="C322" s="160"/>
      <c r="D322" s="160"/>
      <c r="E322" s="160"/>
      <c r="F322" s="134" t="s">
        <v>5</v>
      </c>
      <c r="G322" s="134" t="s">
        <v>6</v>
      </c>
    </row>
    <row r="323" spans="1:7" x14ac:dyDescent="0.25">
      <c r="A323" s="19"/>
      <c r="B323" s="19"/>
      <c r="C323" s="19" t="s">
        <v>287</v>
      </c>
      <c r="D323" s="19"/>
      <c r="E323" s="19"/>
      <c r="F323" s="88"/>
      <c r="G323" s="88"/>
    </row>
    <row r="324" spans="1:7" x14ac:dyDescent="0.25">
      <c r="A324" s="19"/>
      <c r="B324" s="19"/>
      <c r="C324" s="19"/>
      <c r="D324" s="19"/>
      <c r="E324" s="19"/>
      <c r="F324" s="88"/>
      <c r="G324" s="88"/>
    </row>
    <row r="325" spans="1:7" x14ac:dyDescent="0.25">
      <c r="A325" s="19"/>
      <c r="B325" s="19"/>
      <c r="C325" s="19" t="s">
        <v>288</v>
      </c>
      <c r="D325" s="19"/>
      <c r="E325" s="19"/>
      <c r="F325" s="88"/>
      <c r="G325" s="88"/>
    </row>
    <row r="326" spans="1:7" x14ac:dyDescent="0.25">
      <c r="F326" s="109"/>
      <c r="G326" s="109"/>
    </row>
    <row r="327" spans="1:7" x14ac:dyDescent="0.25">
      <c r="F327" s="109"/>
      <c r="G327" s="109"/>
    </row>
    <row r="328" spans="1:7" x14ac:dyDescent="0.25">
      <c r="A328" t="s">
        <v>186</v>
      </c>
      <c r="C328" s="58" t="s">
        <v>37</v>
      </c>
      <c r="F328" s="109"/>
      <c r="G328" s="109"/>
    </row>
    <row r="329" spans="1:7" x14ac:dyDescent="0.25">
      <c r="A329" t="s">
        <v>1</v>
      </c>
      <c r="C329" t="str">
        <f>VLOOKUP(C328,'Master Akun'!$A$5:$B$69,2,FALSE)</f>
        <v>Laba Tahun Berjalan</v>
      </c>
      <c r="F329" s="109"/>
      <c r="G329" s="109"/>
    </row>
    <row r="330" spans="1:7" x14ac:dyDescent="0.25">
      <c r="F330" s="109"/>
      <c r="G330" s="109"/>
    </row>
    <row r="331" spans="1:7" x14ac:dyDescent="0.25">
      <c r="A331" s="159" t="s">
        <v>221</v>
      </c>
      <c r="B331" s="159" t="s">
        <v>157</v>
      </c>
      <c r="C331" s="159" t="s">
        <v>4</v>
      </c>
      <c r="D331" s="159" t="s">
        <v>5</v>
      </c>
      <c r="E331" s="159" t="s">
        <v>6</v>
      </c>
      <c r="F331" s="161" t="s">
        <v>154</v>
      </c>
      <c r="G331" s="162"/>
    </row>
    <row r="332" spans="1:7" x14ac:dyDescent="0.25">
      <c r="A332" s="160"/>
      <c r="B332" s="160"/>
      <c r="C332" s="160"/>
      <c r="D332" s="160"/>
      <c r="E332" s="160"/>
      <c r="F332" s="134" t="s">
        <v>5</v>
      </c>
      <c r="G332" s="134" t="s">
        <v>6</v>
      </c>
    </row>
    <row r="333" spans="1:7" x14ac:dyDescent="0.25">
      <c r="A333" s="19"/>
      <c r="B333" s="19"/>
      <c r="C333" s="19" t="s">
        <v>287</v>
      </c>
      <c r="D333" s="19"/>
      <c r="E333" s="19"/>
      <c r="F333" s="88"/>
      <c r="G333" s="88"/>
    </row>
    <row r="334" spans="1:7" x14ac:dyDescent="0.25">
      <c r="A334" s="19"/>
      <c r="B334" s="19"/>
      <c r="C334" s="19"/>
      <c r="D334" s="19"/>
      <c r="E334" s="19"/>
      <c r="F334" s="88"/>
      <c r="G334" s="88"/>
    </row>
    <row r="335" spans="1:7" x14ac:dyDescent="0.25">
      <c r="A335" s="19"/>
      <c r="B335" s="19"/>
      <c r="C335" s="19" t="s">
        <v>288</v>
      </c>
      <c r="D335" s="19"/>
      <c r="E335" s="19"/>
      <c r="F335" s="88"/>
      <c r="G335" s="88"/>
    </row>
    <row r="336" spans="1:7" x14ac:dyDescent="0.25">
      <c r="F336" s="109"/>
      <c r="G336" s="109"/>
    </row>
    <row r="337" spans="1:7" x14ac:dyDescent="0.25">
      <c r="F337" s="109"/>
      <c r="G337" s="109"/>
    </row>
    <row r="338" spans="1:7" x14ac:dyDescent="0.25">
      <c r="A338" t="s">
        <v>186</v>
      </c>
      <c r="C338" s="58" t="s">
        <v>38</v>
      </c>
      <c r="F338" s="109"/>
      <c r="G338" s="109"/>
    </row>
    <row r="339" spans="1:7" x14ac:dyDescent="0.25">
      <c r="A339" t="s">
        <v>1</v>
      </c>
      <c r="C339" t="str">
        <f>VLOOKUP(C338,'Master Akun'!$A$5:$B$69,2,FALSE)</f>
        <v>Penjualan</v>
      </c>
      <c r="F339" s="109"/>
      <c r="G339" s="109"/>
    </row>
    <row r="340" spans="1:7" x14ac:dyDescent="0.25">
      <c r="F340" s="109"/>
      <c r="G340" s="109"/>
    </row>
    <row r="341" spans="1:7" x14ac:dyDescent="0.25">
      <c r="A341" s="159" t="s">
        <v>146</v>
      </c>
      <c r="B341" s="159" t="s">
        <v>157</v>
      </c>
      <c r="C341" s="159" t="s">
        <v>4</v>
      </c>
      <c r="D341" s="159" t="s">
        <v>5</v>
      </c>
      <c r="E341" s="159" t="s">
        <v>6</v>
      </c>
      <c r="F341" s="161" t="s">
        <v>154</v>
      </c>
      <c r="G341" s="162"/>
    </row>
    <row r="342" spans="1:7" x14ac:dyDescent="0.25">
      <c r="A342" s="160"/>
      <c r="B342" s="160"/>
      <c r="C342" s="160"/>
      <c r="D342" s="160"/>
      <c r="E342" s="160"/>
      <c r="F342" s="134" t="s">
        <v>5</v>
      </c>
      <c r="G342" s="134" t="s">
        <v>6</v>
      </c>
    </row>
    <row r="343" spans="1:7" x14ac:dyDescent="0.25">
      <c r="A343" s="19"/>
      <c r="B343" s="19"/>
      <c r="C343" s="19" t="s">
        <v>287</v>
      </c>
      <c r="D343" s="19"/>
      <c r="E343" s="19"/>
      <c r="F343" s="88"/>
      <c r="G343" s="88">
        <f>VLOOKUP(C338,'Master Akun'!$A$5:$E$69,5,FALSE)</f>
        <v>975700000</v>
      </c>
    </row>
    <row r="344" spans="1:7" x14ac:dyDescent="0.25">
      <c r="A344" s="19"/>
      <c r="B344" s="19"/>
      <c r="C344" s="19"/>
      <c r="D344" s="19"/>
      <c r="E344" s="19"/>
      <c r="F344" s="88"/>
      <c r="G344" s="88"/>
    </row>
    <row r="345" spans="1:7" x14ac:dyDescent="0.25">
      <c r="A345" s="19"/>
      <c r="B345" s="19"/>
      <c r="C345" s="19" t="s">
        <v>293</v>
      </c>
      <c r="D345" s="19"/>
      <c r="E345" s="19"/>
      <c r="F345" s="88"/>
      <c r="G345" s="88"/>
    </row>
    <row r="346" spans="1:7" x14ac:dyDescent="0.25">
      <c r="F346" s="109"/>
      <c r="G346" s="109"/>
    </row>
    <row r="347" spans="1:7" x14ac:dyDescent="0.25">
      <c r="F347" s="109"/>
      <c r="G347" s="109"/>
    </row>
    <row r="348" spans="1:7" x14ac:dyDescent="0.25">
      <c r="A348" t="s">
        <v>186</v>
      </c>
      <c r="C348" s="58" t="s">
        <v>39</v>
      </c>
      <c r="F348" s="109"/>
      <c r="G348" s="109"/>
    </row>
    <row r="349" spans="1:7" x14ac:dyDescent="0.25">
      <c r="A349" t="s">
        <v>1</v>
      </c>
      <c r="C349" t="str">
        <f>VLOOKUP(C348,'Master Akun'!$A$5:$B$69,2,FALSE)</f>
        <v>Potongan Penjualan</v>
      </c>
      <c r="F349" s="109"/>
      <c r="G349" s="109"/>
    </row>
    <row r="350" spans="1:7" x14ac:dyDescent="0.25">
      <c r="F350" s="109"/>
      <c r="G350" s="109"/>
    </row>
    <row r="351" spans="1:7" x14ac:dyDescent="0.25">
      <c r="A351" s="159" t="s">
        <v>146</v>
      </c>
      <c r="B351" s="159" t="s">
        <v>157</v>
      </c>
      <c r="C351" s="159" t="s">
        <v>4</v>
      </c>
      <c r="D351" s="159" t="s">
        <v>5</v>
      </c>
      <c r="E351" s="159" t="s">
        <v>6</v>
      </c>
      <c r="F351" s="161" t="s">
        <v>154</v>
      </c>
      <c r="G351" s="162"/>
    </row>
    <row r="352" spans="1:7" x14ac:dyDescent="0.25">
      <c r="A352" s="160"/>
      <c r="B352" s="160"/>
      <c r="C352" s="160"/>
      <c r="D352" s="160"/>
      <c r="E352" s="160"/>
      <c r="F352" s="134" t="s">
        <v>5</v>
      </c>
      <c r="G352" s="134" t="s">
        <v>6</v>
      </c>
    </row>
    <row r="353" spans="1:7" x14ac:dyDescent="0.25">
      <c r="A353" s="19"/>
      <c r="B353" s="19"/>
      <c r="C353" s="19" t="s">
        <v>287</v>
      </c>
      <c r="D353" s="19"/>
      <c r="E353" s="19"/>
      <c r="F353" s="88">
        <f>VLOOKUP(C348,'Master Akun'!$A$5:$E$69,4,FALSE)</f>
        <v>9757000</v>
      </c>
      <c r="G353" s="88"/>
    </row>
    <row r="354" spans="1:7" x14ac:dyDescent="0.25">
      <c r="A354" s="19"/>
      <c r="B354" s="19"/>
      <c r="C354" s="19"/>
      <c r="D354" s="19"/>
      <c r="E354" s="19"/>
      <c r="F354" s="88"/>
      <c r="G354" s="88"/>
    </row>
    <row r="355" spans="1:7" x14ac:dyDescent="0.25">
      <c r="A355" s="19"/>
      <c r="B355" s="19"/>
      <c r="C355" s="19"/>
      <c r="D355" s="19"/>
      <c r="E355" s="19"/>
      <c r="F355" s="88"/>
      <c r="G355" s="88"/>
    </row>
    <row r="356" spans="1:7" x14ac:dyDescent="0.25">
      <c r="C356" t="s">
        <v>288</v>
      </c>
      <c r="F356" s="109"/>
      <c r="G356" s="109"/>
    </row>
    <row r="357" spans="1:7" x14ac:dyDescent="0.25">
      <c r="F357" s="109"/>
      <c r="G357" s="109"/>
    </row>
    <row r="358" spans="1:7" x14ac:dyDescent="0.25">
      <c r="A358" t="s">
        <v>186</v>
      </c>
      <c r="C358" s="58" t="s">
        <v>40</v>
      </c>
      <c r="F358" s="109"/>
      <c r="G358" s="109"/>
    </row>
    <row r="359" spans="1:7" x14ac:dyDescent="0.25">
      <c r="A359" t="s">
        <v>1</v>
      </c>
      <c r="C359" t="str">
        <f>VLOOKUP(C358,'Master Akun'!$A$5:$B$69,2,FALSE)</f>
        <v>Retur Penjualan</v>
      </c>
      <c r="F359" s="109"/>
      <c r="G359" s="109"/>
    </row>
    <row r="360" spans="1:7" x14ac:dyDescent="0.25">
      <c r="F360" s="109"/>
      <c r="G360" s="109"/>
    </row>
    <row r="361" spans="1:7" x14ac:dyDescent="0.25">
      <c r="A361" s="159" t="s">
        <v>146</v>
      </c>
      <c r="B361" s="159" t="s">
        <v>157</v>
      </c>
      <c r="C361" s="159" t="s">
        <v>4</v>
      </c>
      <c r="D361" s="159" t="s">
        <v>5</v>
      </c>
      <c r="E361" s="159" t="s">
        <v>6</v>
      </c>
      <c r="F361" s="161" t="s">
        <v>154</v>
      </c>
      <c r="G361" s="162"/>
    </row>
    <row r="362" spans="1:7" x14ac:dyDescent="0.25">
      <c r="A362" s="160"/>
      <c r="B362" s="160"/>
      <c r="C362" s="160"/>
      <c r="D362" s="160"/>
      <c r="E362" s="160"/>
      <c r="F362" s="134" t="s">
        <v>5</v>
      </c>
      <c r="G362" s="134" t="s">
        <v>6</v>
      </c>
    </row>
    <row r="363" spans="1:7" x14ac:dyDescent="0.25">
      <c r="A363" s="19"/>
      <c r="B363" s="19"/>
      <c r="C363" s="19" t="s">
        <v>287</v>
      </c>
      <c r="D363" s="19"/>
      <c r="E363" s="19"/>
      <c r="F363" s="88">
        <f>VLOOKUP(C358,'Master Akun'!$A$5:$E$69,4,FALSE)</f>
        <v>29271000</v>
      </c>
      <c r="G363" s="88"/>
    </row>
    <row r="364" spans="1:7" x14ac:dyDescent="0.25">
      <c r="A364" s="19"/>
      <c r="B364" s="19"/>
      <c r="C364" s="19"/>
      <c r="D364" s="19"/>
      <c r="E364" s="19"/>
      <c r="F364" s="88"/>
      <c r="G364" s="88"/>
    </row>
    <row r="365" spans="1:7" x14ac:dyDescent="0.25">
      <c r="A365" s="19"/>
      <c r="B365" s="19"/>
      <c r="C365" s="19" t="s">
        <v>288</v>
      </c>
      <c r="D365" s="19"/>
      <c r="E365" s="19"/>
      <c r="F365" s="88"/>
      <c r="G365" s="88"/>
    </row>
    <row r="366" spans="1:7" x14ac:dyDescent="0.25">
      <c r="F366" s="109"/>
      <c r="G366" s="109"/>
    </row>
    <row r="367" spans="1:7" x14ac:dyDescent="0.25">
      <c r="F367" s="109"/>
      <c r="G367" s="109"/>
    </row>
    <row r="368" spans="1:7" x14ac:dyDescent="0.25">
      <c r="A368" t="s">
        <v>186</v>
      </c>
      <c r="C368" s="58" t="s">
        <v>41</v>
      </c>
      <c r="F368" s="109"/>
      <c r="G368" s="109"/>
    </row>
    <row r="369" spans="1:7" x14ac:dyDescent="0.25">
      <c r="A369" t="s">
        <v>1</v>
      </c>
      <c r="C369" t="str">
        <f>VLOOKUP(C368,'Master Akun'!$A$5:$B$69,2,FALSE)</f>
        <v>Harga Pokok Penjualan</v>
      </c>
      <c r="F369" s="109"/>
      <c r="G369" s="109"/>
    </row>
    <row r="370" spans="1:7" x14ac:dyDescent="0.25">
      <c r="F370" s="109"/>
      <c r="G370" s="109"/>
    </row>
    <row r="371" spans="1:7" x14ac:dyDescent="0.25">
      <c r="A371" s="159" t="s">
        <v>146</v>
      </c>
      <c r="B371" s="159" t="s">
        <v>157</v>
      </c>
      <c r="C371" s="159" t="s">
        <v>4</v>
      </c>
      <c r="D371" s="159" t="s">
        <v>5</v>
      </c>
      <c r="E371" s="159" t="s">
        <v>6</v>
      </c>
      <c r="F371" s="161" t="s">
        <v>154</v>
      </c>
      <c r="G371" s="162"/>
    </row>
    <row r="372" spans="1:7" x14ac:dyDescent="0.25">
      <c r="A372" s="160"/>
      <c r="B372" s="160"/>
      <c r="C372" s="160"/>
      <c r="D372" s="160"/>
      <c r="E372" s="160"/>
      <c r="F372" s="134" t="s">
        <v>5</v>
      </c>
      <c r="G372" s="134" t="s">
        <v>6</v>
      </c>
    </row>
    <row r="373" spans="1:7" x14ac:dyDescent="0.25">
      <c r="A373" s="19"/>
      <c r="B373" s="19"/>
      <c r="C373" s="19" t="s">
        <v>287</v>
      </c>
      <c r="D373" s="19"/>
      <c r="E373" s="19"/>
      <c r="F373" s="88">
        <f>VLOOKUP(C368,'Master Akun'!$A$5:$E$69,4,FALSE)</f>
        <v>682990000</v>
      </c>
      <c r="G373" s="88"/>
    </row>
    <row r="374" spans="1:7" x14ac:dyDescent="0.25">
      <c r="A374" s="19"/>
      <c r="B374" s="19"/>
      <c r="C374" s="19"/>
      <c r="D374" s="19"/>
      <c r="E374" s="19"/>
      <c r="F374" s="88"/>
      <c r="G374" s="88"/>
    </row>
    <row r="375" spans="1:7" x14ac:dyDescent="0.25">
      <c r="A375" s="19"/>
      <c r="B375" s="19"/>
      <c r="C375" s="19" t="s">
        <v>290</v>
      </c>
      <c r="D375" s="19"/>
      <c r="E375" s="19"/>
      <c r="F375" s="88"/>
      <c r="G375" s="88"/>
    </row>
    <row r="376" spans="1:7" x14ac:dyDescent="0.25">
      <c r="F376" s="109"/>
      <c r="G376" s="109"/>
    </row>
    <row r="377" spans="1:7" x14ac:dyDescent="0.25">
      <c r="F377" s="109"/>
      <c r="G377" s="109"/>
    </row>
    <row r="378" spans="1:7" x14ac:dyDescent="0.25">
      <c r="A378" t="s">
        <v>186</v>
      </c>
      <c r="C378" s="85" t="s">
        <v>199</v>
      </c>
      <c r="F378" s="109"/>
      <c r="G378" s="109"/>
    </row>
    <row r="379" spans="1:7" x14ac:dyDescent="0.25">
      <c r="A379" t="s">
        <v>1</v>
      </c>
      <c r="C379" t="str">
        <f>VLOOKUP(C378,'Master Akun'!$A$5:$B$69,2,FALSE)</f>
        <v>Potongan Pembelian</v>
      </c>
      <c r="F379" s="109"/>
      <c r="G379" s="109"/>
    </row>
    <row r="380" spans="1:7" x14ac:dyDescent="0.25">
      <c r="F380" s="109"/>
      <c r="G380" s="109"/>
    </row>
    <row r="381" spans="1:7" x14ac:dyDescent="0.25">
      <c r="A381" s="159" t="s">
        <v>146</v>
      </c>
      <c r="B381" s="159" t="s">
        <v>157</v>
      </c>
      <c r="C381" s="159" t="s">
        <v>4</v>
      </c>
      <c r="D381" s="159" t="s">
        <v>5</v>
      </c>
      <c r="E381" s="159" t="s">
        <v>6</v>
      </c>
      <c r="F381" s="161" t="s">
        <v>154</v>
      </c>
      <c r="G381" s="162"/>
    </row>
    <row r="382" spans="1:7" x14ac:dyDescent="0.25">
      <c r="A382" s="160"/>
      <c r="B382" s="160"/>
      <c r="C382" s="160"/>
      <c r="D382" s="160"/>
      <c r="E382" s="160"/>
      <c r="F382" s="134" t="s">
        <v>5</v>
      </c>
      <c r="G382" s="134" t="s">
        <v>6</v>
      </c>
    </row>
    <row r="383" spans="1:7" x14ac:dyDescent="0.25">
      <c r="A383" s="19"/>
      <c r="B383" s="19"/>
      <c r="C383" s="19" t="s">
        <v>287</v>
      </c>
      <c r="D383" s="19"/>
      <c r="E383" s="19"/>
      <c r="F383" s="88"/>
      <c r="G383" s="88"/>
    </row>
    <row r="384" spans="1:7" x14ac:dyDescent="0.25">
      <c r="A384" s="19"/>
      <c r="B384" s="19"/>
      <c r="C384" s="19"/>
      <c r="D384" s="19"/>
      <c r="E384" s="19"/>
      <c r="F384" s="88"/>
      <c r="G384" s="88"/>
    </row>
    <row r="385" spans="1:7" x14ac:dyDescent="0.25">
      <c r="A385" s="19"/>
      <c r="B385" s="19"/>
      <c r="C385" s="19" t="s">
        <v>290</v>
      </c>
      <c r="D385" s="19"/>
      <c r="E385" s="19"/>
      <c r="F385" s="88"/>
      <c r="G385" s="88"/>
    </row>
    <row r="386" spans="1:7" x14ac:dyDescent="0.25">
      <c r="F386" s="109"/>
      <c r="G386" s="109"/>
    </row>
    <row r="387" spans="1:7" x14ac:dyDescent="0.25">
      <c r="F387" s="109"/>
      <c r="G387" s="109"/>
    </row>
    <row r="388" spans="1:7" x14ac:dyDescent="0.25">
      <c r="A388" t="s">
        <v>186</v>
      </c>
      <c r="C388" s="85" t="s">
        <v>200</v>
      </c>
      <c r="F388" s="109"/>
      <c r="G388" s="109"/>
    </row>
    <row r="389" spans="1:7" x14ac:dyDescent="0.25">
      <c r="A389" t="s">
        <v>1</v>
      </c>
      <c r="C389" t="str">
        <f>VLOOKUP(C388,'Master Akun'!$A$5:$B$69,2,FALSE)</f>
        <v>Retur Pembelian</v>
      </c>
      <c r="F389" s="109"/>
      <c r="G389" s="109"/>
    </row>
    <row r="390" spans="1:7" x14ac:dyDescent="0.25">
      <c r="F390" s="109"/>
      <c r="G390" s="109"/>
    </row>
    <row r="391" spans="1:7" x14ac:dyDescent="0.25">
      <c r="A391" s="159" t="s">
        <v>146</v>
      </c>
      <c r="B391" s="159" t="s">
        <v>157</v>
      </c>
      <c r="C391" s="159" t="s">
        <v>4</v>
      </c>
      <c r="D391" s="159" t="s">
        <v>5</v>
      </c>
      <c r="E391" s="159" t="s">
        <v>6</v>
      </c>
      <c r="F391" s="161" t="s">
        <v>154</v>
      </c>
      <c r="G391" s="162"/>
    </row>
    <row r="392" spans="1:7" x14ac:dyDescent="0.25">
      <c r="A392" s="160"/>
      <c r="B392" s="160"/>
      <c r="C392" s="160"/>
      <c r="D392" s="160"/>
      <c r="E392" s="160"/>
      <c r="F392" s="134" t="s">
        <v>5</v>
      </c>
      <c r="G392" s="134" t="s">
        <v>6</v>
      </c>
    </row>
    <row r="393" spans="1:7" x14ac:dyDescent="0.25">
      <c r="A393" s="19"/>
      <c r="B393" s="19"/>
      <c r="C393" s="19" t="s">
        <v>287</v>
      </c>
      <c r="D393" s="19"/>
      <c r="E393" s="19"/>
      <c r="F393" s="88"/>
      <c r="G393" s="88"/>
    </row>
    <row r="394" spans="1:7" x14ac:dyDescent="0.25">
      <c r="A394" s="19"/>
      <c r="B394" s="19"/>
      <c r="C394" s="19"/>
      <c r="D394" s="19"/>
      <c r="E394" s="19"/>
      <c r="F394" s="88"/>
      <c r="G394" s="88"/>
    </row>
    <row r="395" spans="1:7" x14ac:dyDescent="0.25">
      <c r="A395" s="19"/>
      <c r="B395" s="19"/>
      <c r="C395" s="19" t="s">
        <v>288</v>
      </c>
      <c r="D395" s="19"/>
      <c r="E395" s="19"/>
      <c r="F395" s="88"/>
      <c r="G395" s="88"/>
    </row>
    <row r="396" spans="1:7" x14ac:dyDescent="0.25">
      <c r="F396" s="109"/>
      <c r="G396" s="109"/>
    </row>
    <row r="397" spans="1:7" x14ac:dyDescent="0.25">
      <c r="F397" s="109"/>
      <c r="G397" s="109"/>
    </row>
    <row r="398" spans="1:7" x14ac:dyDescent="0.25">
      <c r="A398" t="s">
        <v>186</v>
      </c>
      <c r="C398" s="58" t="s">
        <v>201</v>
      </c>
      <c r="F398" s="109"/>
      <c r="G398" s="109"/>
    </row>
    <row r="399" spans="1:7" x14ac:dyDescent="0.25">
      <c r="A399" t="s">
        <v>1</v>
      </c>
      <c r="C399" t="str">
        <f>VLOOKUP(C398,'Master Akun'!$A$5:$B$69,2,FALSE)</f>
        <v>Ongkos Angkut Pembelian</v>
      </c>
      <c r="F399" s="109"/>
      <c r="G399" s="109"/>
    </row>
    <row r="400" spans="1:7" x14ac:dyDescent="0.25">
      <c r="F400" s="109"/>
      <c r="G400" s="109"/>
    </row>
    <row r="401" spans="1:7" x14ac:dyDescent="0.25">
      <c r="A401" s="159" t="s">
        <v>146</v>
      </c>
      <c r="B401" s="159" t="s">
        <v>157</v>
      </c>
      <c r="C401" s="159" t="s">
        <v>4</v>
      </c>
      <c r="D401" s="159" t="s">
        <v>5</v>
      </c>
      <c r="E401" s="159" t="s">
        <v>6</v>
      </c>
      <c r="F401" s="161" t="s">
        <v>154</v>
      </c>
      <c r="G401" s="162"/>
    </row>
    <row r="402" spans="1:7" x14ac:dyDescent="0.25">
      <c r="A402" s="160"/>
      <c r="B402" s="160"/>
      <c r="C402" s="160"/>
      <c r="D402" s="160"/>
      <c r="E402" s="160"/>
      <c r="F402" s="134" t="s">
        <v>5</v>
      </c>
      <c r="G402" s="134" t="s">
        <v>6</v>
      </c>
    </row>
    <row r="403" spans="1:7" x14ac:dyDescent="0.25">
      <c r="A403" s="19"/>
      <c r="B403" s="19"/>
      <c r="C403" s="19" t="s">
        <v>287</v>
      </c>
      <c r="D403" s="19"/>
      <c r="E403" s="19"/>
      <c r="F403" s="88"/>
      <c r="G403" s="88"/>
    </row>
    <row r="404" spans="1:7" x14ac:dyDescent="0.25">
      <c r="A404" s="19"/>
      <c r="B404" s="19"/>
      <c r="C404" s="19"/>
      <c r="D404" s="19"/>
      <c r="E404" s="19"/>
      <c r="F404" s="88"/>
      <c r="G404" s="88"/>
    </row>
    <row r="405" spans="1:7" x14ac:dyDescent="0.25">
      <c r="A405" s="19"/>
      <c r="B405" s="19"/>
      <c r="C405" s="19" t="s">
        <v>288</v>
      </c>
      <c r="D405" s="19"/>
      <c r="E405" s="19"/>
      <c r="F405" s="88"/>
      <c r="G405" s="88"/>
    </row>
    <row r="406" spans="1:7" x14ac:dyDescent="0.25">
      <c r="F406" s="109"/>
      <c r="G406" s="109"/>
    </row>
    <row r="407" spans="1:7" x14ac:dyDescent="0.25">
      <c r="F407" s="109"/>
      <c r="G407" s="109"/>
    </row>
    <row r="408" spans="1:7" x14ac:dyDescent="0.25">
      <c r="A408" t="s">
        <v>186</v>
      </c>
      <c r="C408" s="58" t="s">
        <v>42</v>
      </c>
      <c r="F408" s="109"/>
      <c r="G408" s="109"/>
    </row>
    <row r="409" spans="1:7" x14ac:dyDescent="0.25">
      <c r="A409" t="s">
        <v>1</v>
      </c>
      <c r="C409" t="str">
        <f>VLOOKUP(C408,'Master Akun'!$A$5:$B$69,2,FALSE)</f>
        <v>Biaya Gaji dan Upah Penjualan</v>
      </c>
      <c r="F409" s="109"/>
      <c r="G409" s="109"/>
    </row>
    <row r="410" spans="1:7" x14ac:dyDescent="0.25">
      <c r="F410" s="109"/>
      <c r="G410" s="109"/>
    </row>
    <row r="411" spans="1:7" x14ac:dyDescent="0.25">
      <c r="A411" s="159" t="s">
        <v>146</v>
      </c>
      <c r="B411" s="159" t="s">
        <v>157</v>
      </c>
      <c r="C411" s="159" t="s">
        <v>4</v>
      </c>
      <c r="D411" s="159" t="s">
        <v>5</v>
      </c>
      <c r="E411" s="159" t="s">
        <v>6</v>
      </c>
      <c r="F411" s="161" t="s">
        <v>154</v>
      </c>
      <c r="G411" s="162"/>
    </row>
    <row r="412" spans="1:7" x14ac:dyDescent="0.25">
      <c r="A412" s="160"/>
      <c r="B412" s="160"/>
      <c r="C412" s="160"/>
      <c r="D412" s="160"/>
      <c r="E412" s="160"/>
      <c r="F412" s="134" t="s">
        <v>5</v>
      </c>
      <c r="G412" s="134" t="s">
        <v>6</v>
      </c>
    </row>
    <row r="413" spans="1:7" x14ac:dyDescent="0.25">
      <c r="A413" s="19"/>
      <c r="B413" s="19"/>
      <c r="C413" s="19" t="s">
        <v>287</v>
      </c>
      <c r="D413" s="19"/>
      <c r="E413" s="19"/>
      <c r="F413" s="88">
        <f>VLOOKUP(C408,'Master Akun'!$A$5:$E$69,4,FALSE)</f>
        <v>50000000</v>
      </c>
      <c r="G413" s="88"/>
    </row>
    <row r="414" spans="1:7" x14ac:dyDescent="0.25">
      <c r="A414" s="19"/>
      <c r="B414" s="19"/>
      <c r="C414" s="19"/>
      <c r="D414" s="19"/>
      <c r="E414" s="19"/>
      <c r="F414" s="88"/>
      <c r="G414" s="88"/>
    </row>
    <row r="415" spans="1:7" x14ac:dyDescent="0.25">
      <c r="A415" s="19"/>
      <c r="B415" s="19"/>
      <c r="C415" s="19" t="s">
        <v>288</v>
      </c>
      <c r="D415" s="19"/>
      <c r="E415" s="19"/>
      <c r="F415" s="88"/>
      <c r="G415" s="88"/>
    </row>
    <row r="416" spans="1:7" x14ac:dyDescent="0.25">
      <c r="F416" s="109"/>
      <c r="G416" s="109"/>
    </row>
    <row r="417" spans="1:7" x14ac:dyDescent="0.25">
      <c r="F417" s="109"/>
      <c r="G417" s="109"/>
    </row>
    <row r="418" spans="1:7" x14ac:dyDescent="0.25">
      <c r="A418" t="s">
        <v>186</v>
      </c>
      <c r="C418" s="58" t="s">
        <v>43</v>
      </c>
      <c r="F418" s="109"/>
      <c r="G418" s="109"/>
    </row>
    <row r="419" spans="1:7" x14ac:dyDescent="0.25">
      <c r="A419" t="s">
        <v>1</v>
      </c>
      <c r="C419" t="str">
        <f>VLOOKUP(C418,'Master Akun'!$A$5:$B$69,2,FALSE)</f>
        <v>Biaya Penyusutan Kendaraan</v>
      </c>
      <c r="F419" s="109"/>
      <c r="G419" s="109"/>
    </row>
    <row r="420" spans="1:7" x14ac:dyDescent="0.25">
      <c r="F420" s="109"/>
      <c r="G420" s="109"/>
    </row>
    <row r="421" spans="1:7" x14ac:dyDescent="0.25">
      <c r="A421" s="159" t="s">
        <v>146</v>
      </c>
      <c r="B421" s="159" t="s">
        <v>157</v>
      </c>
      <c r="C421" s="159" t="s">
        <v>4</v>
      </c>
      <c r="D421" s="159" t="s">
        <v>5</v>
      </c>
      <c r="E421" s="159" t="s">
        <v>6</v>
      </c>
      <c r="F421" s="161" t="s">
        <v>154</v>
      </c>
      <c r="G421" s="162"/>
    </row>
    <row r="422" spans="1:7" x14ac:dyDescent="0.25">
      <c r="A422" s="160"/>
      <c r="B422" s="160"/>
      <c r="C422" s="160"/>
      <c r="D422" s="160"/>
      <c r="E422" s="160"/>
      <c r="F422" s="134" t="s">
        <v>5</v>
      </c>
      <c r="G422" s="134" t="s">
        <v>6</v>
      </c>
    </row>
    <row r="423" spans="1:7" x14ac:dyDescent="0.25">
      <c r="A423" s="19"/>
      <c r="B423" s="19"/>
      <c r="C423" s="19" t="s">
        <v>287</v>
      </c>
      <c r="D423" s="19"/>
      <c r="E423" s="19"/>
      <c r="F423" s="88"/>
      <c r="G423" s="88"/>
    </row>
    <row r="424" spans="1:7" x14ac:dyDescent="0.25">
      <c r="A424" s="19"/>
      <c r="B424" s="19"/>
      <c r="C424" s="19"/>
      <c r="D424" s="19"/>
      <c r="E424" s="19"/>
      <c r="F424" s="88"/>
      <c r="G424" s="88"/>
    </row>
    <row r="425" spans="1:7" x14ac:dyDescent="0.25">
      <c r="A425" s="19"/>
      <c r="B425" s="19"/>
      <c r="C425" s="19" t="s">
        <v>288</v>
      </c>
      <c r="D425" s="19"/>
      <c r="E425" s="19"/>
      <c r="F425" s="88"/>
      <c r="G425" s="88"/>
    </row>
    <row r="426" spans="1:7" x14ac:dyDescent="0.25">
      <c r="F426" s="109"/>
      <c r="G426" s="109"/>
    </row>
    <row r="427" spans="1:7" x14ac:dyDescent="0.25">
      <c r="F427" s="109"/>
      <c r="G427" s="109"/>
    </row>
    <row r="428" spans="1:7" x14ac:dyDescent="0.25">
      <c r="A428" t="s">
        <v>186</v>
      </c>
      <c r="C428" s="58" t="s">
        <v>44</v>
      </c>
      <c r="F428" s="109"/>
      <c r="G428" s="109"/>
    </row>
    <row r="429" spans="1:7" x14ac:dyDescent="0.25">
      <c r="A429" t="s">
        <v>1</v>
      </c>
      <c r="C429" t="str">
        <f>VLOOKUP(C428,'Master Akun'!$A$5:$B$69,2,FALSE)</f>
        <v>Biaya Iklan dan Promosi</v>
      </c>
      <c r="F429" s="109"/>
      <c r="G429" s="109"/>
    </row>
    <row r="430" spans="1:7" x14ac:dyDescent="0.25">
      <c r="F430" s="109"/>
      <c r="G430" s="109"/>
    </row>
    <row r="431" spans="1:7" x14ac:dyDescent="0.25">
      <c r="A431" s="159" t="s">
        <v>146</v>
      </c>
      <c r="B431" s="159" t="s">
        <v>157</v>
      </c>
      <c r="C431" s="159" t="s">
        <v>4</v>
      </c>
      <c r="D431" s="159" t="s">
        <v>5</v>
      </c>
      <c r="E431" s="159" t="s">
        <v>6</v>
      </c>
      <c r="F431" s="161" t="s">
        <v>154</v>
      </c>
      <c r="G431" s="162"/>
    </row>
    <row r="432" spans="1:7" x14ac:dyDescent="0.25">
      <c r="A432" s="160"/>
      <c r="B432" s="160"/>
      <c r="C432" s="160"/>
      <c r="D432" s="160"/>
      <c r="E432" s="160"/>
      <c r="F432" s="134" t="s">
        <v>5</v>
      </c>
      <c r="G432" s="134" t="s">
        <v>6</v>
      </c>
    </row>
    <row r="433" spans="1:7" x14ac:dyDescent="0.25">
      <c r="A433" s="19"/>
      <c r="B433" s="19"/>
      <c r="C433" s="19" t="s">
        <v>292</v>
      </c>
      <c r="D433" s="19"/>
      <c r="E433" s="19"/>
      <c r="F433" s="88"/>
      <c r="G433" s="88"/>
    </row>
    <row r="434" spans="1:7" x14ac:dyDescent="0.25">
      <c r="A434" s="19"/>
      <c r="B434" s="19"/>
      <c r="C434" s="19"/>
      <c r="D434" s="19"/>
      <c r="E434" s="19"/>
      <c r="F434" s="88"/>
      <c r="G434" s="88"/>
    </row>
    <row r="435" spans="1:7" x14ac:dyDescent="0.25">
      <c r="A435" s="19"/>
      <c r="B435" s="19"/>
      <c r="C435" s="19" t="s">
        <v>288</v>
      </c>
      <c r="D435" s="19"/>
      <c r="E435" s="19"/>
      <c r="F435" s="88"/>
      <c r="G435" s="88"/>
    </row>
    <row r="436" spans="1:7" x14ac:dyDescent="0.25">
      <c r="F436" s="109"/>
      <c r="G436" s="109"/>
    </row>
    <row r="437" spans="1:7" x14ac:dyDescent="0.25">
      <c r="F437" s="109"/>
      <c r="G437" s="109"/>
    </row>
    <row r="438" spans="1:7" x14ac:dyDescent="0.25">
      <c r="A438" t="s">
        <v>186</v>
      </c>
      <c r="C438" s="58" t="s">
        <v>45</v>
      </c>
      <c r="F438" s="109"/>
      <c r="G438" s="109"/>
    </row>
    <row r="439" spans="1:7" x14ac:dyDescent="0.25">
      <c r="A439" t="s">
        <v>1</v>
      </c>
      <c r="C439" t="str">
        <f>VLOOKUP(C438,'Master Akun'!$A$5:$B$69,2,FALSE)</f>
        <v>Biaya Asuransi</v>
      </c>
      <c r="F439" s="109"/>
      <c r="G439" s="109"/>
    </row>
    <row r="440" spans="1:7" x14ac:dyDescent="0.25">
      <c r="F440" s="109"/>
      <c r="G440" s="109"/>
    </row>
    <row r="441" spans="1:7" x14ac:dyDescent="0.25">
      <c r="A441" s="159" t="s">
        <v>146</v>
      </c>
      <c r="B441" s="159" t="s">
        <v>157</v>
      </c>
      <c r="C441" s="159" t="s">
        <v>4</v>
      </c>
      <c r="D441" s="159" t="s">
        <v>5</v>
      </c>
      <c r="E441" s="159" t="s">
        <v>6</v>
      </c>
      <c r="F441" s="161" t="s">
        <v>154</v>
      </c>
      <c r="G441" s="162"/>
    </row>
    <row r="442" spans="1:7" x14ac:dyDescent="0.25">
      <c r="A442" s="160"/>
      <c r="B442" s="160"/>
      <c r="C442" s="160"/>
      <c r="D442" s="160"/>
      <c r="E442" s="160"/>
      <c r="F442" s="134" t="s">
        <v>5</v>
      </c>
      <c r="G442" s="134" t="s">
        <v>6</v>
      </c>
    </row>
    <row r="443" spans="1:7" x14ac:dyDescent="0.25">
      <c r="A443" s="19"/>
      <c r="B443" s="19"/>
      <c r="C443" s="19" t="s">
        <v>287</v>
      </c>
      <c r="D443" s="19"/>
      <c r="E443" s="19"/>
      <c r="F443" s="88"/>
      <c r="G443" s="88"/>
    </row>
    <row r="444" spans="1:7" x14ac:dyDescent="0.25">
      <c r="A444" s="19"/>
      <c r="B444" s="19"/>
      <c r="C444" s="19"/>
      <c r="D444" s="19"/>
      <c r="E444" s="19"/>
      <c r="F444" s="88"/>
      <c r="G444" s="88"/>
    </row>
    <row r="445" spans="1:7" x14ac:dyDescent="0.25">
      <c r="A445" s="19"/>
      <c r="B445" s="19"/>
      <c r="C445" s="19" t="s">
        <v>288</v>
      </c>
      <c r="D445" s="19"/>
      <c r="E445" s="19"/>
      <c r="F445" s="88"/>
      <c r="G445" s="88"/>
    </row>
    <row r="446" spans="1:7" x14ac:dyDescent="0.25">
      <c r="F446" s="109"/>
      <c r="G446" s="109"/>
    </row>
    <row r="447" spans="1:7" x14ac:dyDescent="0.25">
      <c r="F447" s="109"/>
      <c r="G447" s="109"/>
    </row>
    <row r="448" spans="1:7" x14ac:dyDescent="0.25">
      <c r="A448" t="s">
        <v>186</v>
      </c>
      <c r="C448" s="58" t="s">
        <v>46</v>
      </c>
      <c r="F448" s="109"/>
      <c r="G448" s="109"/>
    </row>
    <row r="449" spans="1:7" x14ac:dyDescent="0.25">
      <c r="A449" t="s">
        <v>1</v>
      </c>
      <c r="C449" t="str">
        <f>VLOOKUP(C448,'Master Akun'!$A$5:$B$69,2,FALSE)</f>
        <v>Biaya Perlengkapan Toko</v>
      </c>
      <c r="F449" s="109"/>
      <c r="G449" s="109"/>
    </row>
    <row r="450" spans="1:7" x14ac:dyDescent="0.25">
      <c r="F450" s="109"/>
      <c r="G450" s="109"/>
    </row>
    <row r="451" spans="1:7" x14ac:dyDescent="0.25">
      <c r="A451" s="159" t="s">
        <v>146</v>
      </c>
      <c r="B451" s="159" t="s">
        <v>157</v>
      </c>
      <c r="C451" s="159" t="s">
        <v>4</v>
      </c>
      <c r="D451" s="159" t="s">
        <v>5</v>
      </c>
      <c r="E451" s="159" t="s">
        <v>6</v>
      </c>
      <c r="F451" s="161" t="s">
        <v>154</v>
      </c>
      <c r="G451" s="162"/>
    </row>
    <row r="452" spans="1:7" x14ac:dyDescent="0.25">
      <c r="A452" s="160"/>
      <c r="B452" s="160"/>
      <c r="C452" s="160"/>
      <c r="D452" s="160"/>
      <c r="E452" s="160"/>
      <c r="F452" s="134" t="s">
        <v>5</v>
      </c>
      <c r="G452" s="134" t="s">
        <v>6</v>
      </c>
    </row>
    <row r="453" spans="1:7" x14ac:dyDescent="0.25">
      <c r="A453" s="19"/>
      <c r="B453" s="19"/>
      <c r="C453" s="19" t="s">
        <v>287</v>
      </c>
      <c r="D453" s="19"/>
      <c r="E453" s="19"/>
      <c r="F453" s="88"/>
      <c r="G453" s="88"/>
    </row>
    <row r="454" spans="1:7" x14ac:dyDescent="0.25">
      <c r="A454" s="19"/>
      <c r="B454" s="19"/>
      <c r="C454" s="19"/>
      <c r="D454" s="19"/>
      <c r="E454" s="19"/>
      <c r="F454" s="88"/>
      <c r="G454" s="88"/>
    </row>
    <row r="455" spans="1:7" x14ac:dyDescent="0.25">
      <c r="A455" s="19"/>
      <c r="B455" s="19"/>
      <c r="C455" s="19" t="s">
        <v>294</v>
      </c>
      <c r="D455" s="19"/>
      <c r="E455" s="19"/>
      <c r="F455" s="88"/>
      <c r="G455" s="88"/>
    </row>
    <row r="456" spans="1:7" x14ac:dyDescent="0.25">
      <c r="F456" s="109"/>
      <c r="G456" s="109"/>
    </row>
    <row r="457" spans="1:7" x14ac:dyDescent="0.25">
      <c r="A457" t="s">
        <v>146</v>
      </c>
      <c r="F457" s="109"/>
      <c r="G457" s="109"/>
    </row>
    <row r="458" spans="1:7" x14ac:dyDescent="0.25">
      <c r="A458" t="s">
        <v>186</v>
      </c>
      <c r="C458" s="58" t="s">
        <v>47</v>
      </c>
      <c r="F458" s="109"/>
      <c r="G458" s="109"/>
    </row>
    <row r="459" spans="1:7" x14ac:dyDescent="0.25">
      <c r="A459" t="s">
        <v>1</v>
      </c>
      <c r="C459" t="str">
        <f>VLOOKUP(C458,'Master Akun'!$A$5:$B$69,2,FALSE)</f>
        <v>Biaya Lain Penjualan</v>
      </c>
      <c r="F459" s="109"/>
      <c r="G459" s="109"/>
    </row>
    <row r="460" spans="1:7" x14ac:dyDescent="0.25">
      <c r="F460" s="109"/>
      <c r="G460" s="109"/>
    </row>
    <row r="461" spans="1:7" x14ac:dyDescent="0.25">
      <c r="A461" s="159" t="s">
        <v>146</v>
      </c>
      <c r="B461" s="159" t="s">
        <v>157</v>
      </c>
      <c r="C461" s="159" t="s">
        <v>4</v>
      </c>
      <c r="D461" s="159" t="s">
        <v>5</v>
      </c>
      <c r="E461" s="159" t="s">
        <v>6</v>
      </c>
      <c r="F461" s="161" t="s">
        <v>154</v>
      </c>
      <c r="G461" s="162"/>
    </row>
    <row r="462" spans="1:7" x14ac:dyDescent="0.25">
      <c r="A462" s="160"/>
      <c r="B462" s="160"/>
      <c r="C462" s="160"/>
      <c r="D462" s="160"/>
      <c r="E462" s="160"/>
      <c r="F462" s="134" t="s">
        <v>5</v>
      </c>
      <c r="G462" s="134" t="s">
        <v>6</v>
      </c>
    </row>
    <row r="463" spans="1:7" x14ac:dyDescent="0.25">
      <c r="A463" s="19"/>
      <c r="B463" s="19"/>
      <c r="C463" s="19" t="s">
        <v>287</v>
      </c>
      <c r="D463" s="19"/>
      <c r="E463" s="19"/>
      <c r="F463" s="88"/>
      <c r="G463" s="88"/>
    </row>
    <row r="464" spans="1:7" x14ac:dyDescent="0.25">
      <c r="A464" s="19"/>
      <c r="B464" s="19"/>
      <c r="C464" s="19"/>
      <c r="D464" s="19"/>
      <c r="E464" s="19"/>
      <c r="F464" s="88"/>
      <c r="G464" s="88"/>
    </row>
    <row r="465" spans="1:7" x14ac:dyDescent="0.25">
      <c r="A465" s="19"/>
      <c r="B465" s="19"/>
      <c r="C465" s="19" t="s">
        <v>288</v>
      </c>
      <c r="D465" s="19"/>
      <c r="E465" s="19"/>
      <c r="F465" s="88"/>
      <c r="G465" s="88"/>
    </row>
    <row r="466" spans="1:7" x14ac:dyDescent="0.25">
      <c r="F466" s="109"/>
      <c r="G466" s="109"/>
    </row>
    <row r="467" spans="1:7" x14ac:dyDescent="0.25">
      <c r="F467" s="109"/>
      <c r="G467" s="109"/>
    </row>
    <row r="468" spans="1:7" x14ac:dyDescent="0.25">
      <c r="A468" t="s">
        <v>186</v>
      </c>
      <c r="C468" s="85" t="s">
        <v>202</v>
      </c>
      <c r="F468" s="109"/>
      <c r="G468" s="109"/>
    </row>
    <row r="469" spans="1:7" x14ac:dyDescent="0.25">
      <c r="A469" t="s">
        <v>1</v>
      </c>
      <c r="C469" t="str">
        <f>VLOOKUP(C468,'Master Akun'!$A$5:$B$69,2,FALSE)</f>
        <v>Biaya Gaji dan Upah Adm</v>
      </c>
      <c r="F469" s="109"/>
      <c r="G469" s="109"/>
    </row>
    <row r="470" spans="1:7" x14ac:dyDescent="0.25">
      <c r="F470" s="109"/>
      <c r="G470" s="109"/>
    </row>
    <row r="471" spans="1:7" x14ac:dyDescent="0.25">
      <c r="A471" s="159" t="s">
        <v>146</v>
      </c>
      <c r="B471" s="159" t="s">
        <v>157</v>
      </c>
      <c r="C471" s="159" t="s">
        <v>4</v>
      </c>
      <c r="D471" s="159" t="s">
        <v>5</v>
      </c>
      <c r="E471" s="159" t="s">
        <v>6</v>
      </c>
      <c r="F471" s="161" t="s">
        <v>154</v>
      </c>
      <c r="G471" s="162"/>
    </row>
    <row r="472" spans="1:7" x14ac:dyDescent="0.25">
      <c r="A472" s="160"/>
      <c r="B472" s="160"/>
      <c r="C472" s="160"/>
      <c r="D472" s="160"/>
      <c r="E472" s="160"/>
      <c r="F472" s="134" t="s">
        <v>5</v>
      </c>
      <c r="G472" s="134" t="s">
        <v>6</v>
      </c>
    </row>
    <row r="473" spans="1:7" x14ac:dyDescent="0.25">
      <c r="A473" s="19"/>
      <c r="B473" s="19"/>
      <c r="C473" s="19" t="s">
        <v>287</v>
      </c>
      <c r="D473" s="19"/>
      <c r="E473" s="19"/>
      <c r="F473" s="88">
        <f>VLOOKUP(C468,'Master Akun'!$A$5:$E$69,4,FALSE)</f>
        <v>100000000</v>
      </c>
      <c r="G473" s="88"/>
    </row>
    <row r="474" spans="1:7" x14ac:dyDescent="0.25">
      <c r="A474" s="19"/>
      <c r="B474" s="19"/>
      <c r="C474" s="19"/>
      <c r="D474" s="19"/>
      <c r="E474" s="19"/>
      <c r="F474" s="88"/>
      <c r="G474" s="88"/>
    </row>
    <row r="475" spans="1:7" x14ac:dyDescent="0.25">
      <c r="A475" s="19"/>
      <c r="B475" s="19"/>
      <c r="C475" s="19" t="s">
        <v>288</v>
      </c>
      <c r="D475" s="19"/>
      <c r="E475" s="19"/>
      <c r="F475" s="88"/>
      <c r="G475" s="88"/>
    </row>
    <row r="476" spans="1:7" x14ac:dyDescent="0.25">
      <c r="F476" s="109"/>
      <c r="G476" s="109"/>
    </row>
    <row r="477" spans="1:7" x14ac:dyDescent="0.25">
      <c r="F477" s="109"/>
      <c r="G477" s="109"/>
    </row>
    <row r="478" spans="1:7" x14ac:dyDescent="0.25">
      <c r="A478" t="s">
        <v>186</v>
      </c>
      <c r="C478" s="85" t="s">
        <v>203</v>
      </c>
      <c r="F478" s="109"/>
      <c r="G478" s="109"/>
    </row>
    <row r="479" spans="1:7" x14ac:dyDescent="0.25">
      <c r="A479" t="s">
        <v>1</v>
      </c>
      <c r="C479" t="str">
        <f>VLOOKUP(C478,'Master Akun'!$A$5:$B$69,2,FALSE)</f>
        <v>Biaya Listrik, Telp dan Air</v>
      </c>
      <c r="F479" s="109"/>
      <c r="G479" s="109"/>
    </row>
    <row r="480" spans="1:7" x14ac:dyDescent="0.25">
      <c r="F480" s="109"/>
      <c r="G480" s="109"/>
    </row>
    <row r="481" spans="1:7" x14ac:dyDescent="0.25">
      <c r="A481" s="159" t="s">
        <v>146</v>
      </c>
      <c r="B481" s="159" t="s">
        <v>157</v>
      </c>
      <c r="C481" s="159" t="s">
        <v>4</v>
      </c>
      <c r="D481" s="159" t="s">
        <v>5</v>
      </c>
      <c r="E481" s="159" t="s">
        <v>6</v>
      </c>
      <c r="F481" s="161" t="s">
        <v>154</v>
      </c>
      <c r="G481" s="162"/>
    </row>
    <row r="482" spans="1:7" x14ac:dyDescent="0.25">
      <c r="A482" s="160"/>
      <c r="B482" s="160"/>
      <c r="C482" s="160"/>
      <c r="D482" s="160"/>
      <c r="E482" s="160"/>
      <c r="F482" s="134" t="s">
        <v>5</v>
      </c>
      <c r="G482" s="134" t="s">
        <v>6</v>
      </c>
    </row>
    <row r="483" spans="1:7" x14ac:dyDescent="0.25">
      <c r="A483" s="19"/>
      <c r="B483" s="19"/>
      <c r="C483" s="19" t="s">
        <v>287</v>
      </c>
      <c r="D483" s="19"/>
      <c r="E483" s="19"/>
      <c r="F483" s="88">
        <f>VLOOKUP(C478,'Master Akun'!$A$5:$E$69,4,FALSE)</f>
        <v>12700000</v>
      </c>
      <c r="G483" s="88"/>
    </row>
    <row r="484" spans="1:7" x14ac:dyDescent="0.25">
      <c r="A484" s="19"/>
      <c r="B484" s="19"/>
      <c r="C484" s="19"/>
      <c r="D484" s="19"/>
      <c r="E484" s="19"/>
      <c r="F484" s="88"/>
      <c r="G484" s="88"/>
    </row>
    <row r="485" spans="1:7" x14ac:dyDescent="0.25">
      <c r="A485" s="19"/>
      <c r="B485" s="19"/>
      <c r="C485" s="19" t="s">
        <v>288</v>
      </c>
      <c r="D485" s="19"/>
      <c r="E485" s="19"/>
      <c r="F485" s="88"/>
      <c r="G485" s="88"/>
    </row>
    <row r="486" spans="1:7" x14ac:dyDescent="0.25">
      <c r="F486" s="109"/>
      <c r="G486" s="109"/>
    </row>
    <row r="487" spans="1:7" x14ac:dyDescent="0.25">
      <c r="F487" s="109"/>
      <c r="G487" s="109"/>
    </row>
    <row r="488" spans="1:7" x14ac:dyDescent="0.25">
      <c r="A488" t="s">
        <v>186</v>
      </c>
      <c r="C488" s="58" t="s">
        <v>204</v>
      </c>
      <c r="F488" s="109"/>
      <c r="G488" s="109"/>
    </row>
    <row r="489" spans="1:7" x14ac:dyDescent="0.25">
      <c r="A489" t="s">
        <v>1</v>
      </c>
      <c r="C489" t="str">
        <f>VLOOKUP(C488,'Master Akun'!$A$5:$B$69,2,FALSE)</f>
        <v>Biaya Pemeliharaan dan Perbaikan</v>
      </c>
      <c r="F489" s="109"/>
      <c r="G489" s="109"/>
    </row>
    <row r="490" spans="1:7" x14ac:dyDescent="0.25">
      <c r="F490" s="109"/>
      <c r="G490" s="109"/>
    </row>
    <row r="491" spans="1:7" x14ac:dyDescent="0.25">
      <c r="A491" s="159" t="s">
        <v>146</v>
      </c>
      <c r="B491" s="159" t="s">
        <v>157</v>
      </c>
      <c r="C491" s="159" t="s">
        <v>4</v>
      </c>
      <c r="D491" s="159" t="s">
        <v>5</v>
      </c>
      <c r="E491" s="159" t="s">
        <v>6</v>
      </c>
      <c r="F491" s="161" t="s">
        <v>154</v>
      </c>
      <c r="G491" s="162"/>
    </row>
    <row r="492" spans="1:7" x14ac:dyDescent="0.25">
      <c r="A492" s="160"/>
      <c r="B492" s="160"/>
      <c r="C492" s="160"/>
      <c r="D492" s="160"/>
      <c r="E492" s="160"/>
      <c r="F492" s="134" t="s">
        <v>5</v>
      </c>
      <c r="G492" s="134" t="s">
        <v>6</v>
      </c>
    </row>
    <row r="493" spans="1:7" x14ac:dyDescent="0.25">
      <c r="A493" s="19"/>
      <c r="B493" s="19"/>
      <c r="C493" s="19" t="s">
        <v>287</v>
      </c>
      <c r="D493" s="19"/>
      <c r="E493" s="19"/>
      <c r="F493" s="88">
        <f>VLOOKUP(C488,'Master Akun'!$A$5:$E$69,4,FALSE)</f>
        <v>6850000</v>
      </c>
      <c r="G493" s="88"/>
    </row>
    <row r="494" spans="1:7" x14ac:dyDescent="0.25">
      <c r="A494" s="19"/>
      <c r="B494" s="19"/>
      <c r="C494" s="19"/>
      <c r="D494" s="19"/>
      <c r="E494" s="19"/>
      <c r="F494" s="88"/>
      <c r="G494" s="88"/>
    </row>
    <row r="495" spans="1:7" x14ac:dyDescent="0.25">
      <c r="A495" s="19"/>
      <c r="B495" s="19"/>
      <c r="C495" s="19" t="s">
        <v>288</v>
      </c>
      <c r="D495" s="19"/>
      <c r="E495" s="19"/>
      <c r="F495" s="88"/>
      <c r="G495" s="88"/>
    </row>
    <row r="496" spans="1:7" x14ac:dyDescent="0.25">
      <c r="F496" s="109"/>
      <c r="G496" s="109"/>
    </row>
    <row r="497" spans="1:7" x14ac:dyDescent="0.25">
      <c r="F497" s="109"/>
      <c r="G497" s="109"/>
    </row>
    <row r="498" spans="1:7" x14ac:dyDescent="0.25">
      <c r="A498" t="s">
        <v>186</v>
      </c>
      <c r="C498" s="58" t="s">
        <v>205</v>
      </c>
      <c r="F498" s="109"/>
      <c r="G498" s="109"/>
    </row>
    <row r="499" spans="1:7" x14ac:dyDescent="0.25">
      <c r="A499" t="s">
        <v>1</v>
      </c>
      <c r="C499" t="str">
        <f>VLOOKUP(C498,'Master Akun'!$A$5:$B$69,2,FALSE)</f>
        <v>Biaya Entertain</v>
      </c>
      <c r="F499" s="109"/>
      <c r="G499" s="109"/>
    </row>
    <row r="500" spans="1:7" x14ac:dyDescent="0.25">
      <c r="F500" s="109"/>
      <c r="G500" s="109"/>
    </row>
    <row r="501" spans="1:7" x14ac:dyDescent="0.25">
      <c r="A501" s="159" t="s">
        <v>146</v>
      </c>
      <c r="B501" s="159" t="s">
        <v>222</v>
      </c>
      <c r="C501" s="159" t="s">
        <v>4</v>
      </c>
      <c r="D501" s="159" t="s">
        <v>5</v>
      </c>
      <c r="E501" s="159" t="s">
        <v>6</v>
      </c>
      <c r="F501" s="161" t="s">
        <v>154</v>
      </c>
      <c r="G501" s="162"/>
    </row>
    <row r="502" spans="1:7" x14ac:dyDescent="0.25">
      <c r="A502" s="160"/>
      <c r="B502" s="160"/>
      <c r="C502" s="160"/>
      <c r="D502" s="160"/>
      <c r="E502" s="160"/>
      <c r="F502" s="134" t="s">
        <v>5</v>
      </c>
      <c r="G502" s="134" t="s">
        <v>6</v>
      </c>
    </row>
    <row r="503" spans="1:7" x14ac:dyDescent="0.25">
      <c r="A503" s="19"/>
      <c r="B503" s="19"/>
      <c r="C503" s="19" t="s">
        <v>287</v>
      </c>
      <c r="D503" s="19"/>
      <c r="E503" s="19"/>
      <c r="F503" s="88">
        <f>VLOOKUP(C498,'Master Akun'!$A$5:$E$69,4,FALSE)</f>
        <v>1600000</v>
      </c>
      <c r="G503" s="88"/>
    </row>
    <row r="504" spans="1:7" x14ac:dyDescent="0.25">
      <c r="A504" s="19"/>
      <c r="B504" s="19"/>
      <c r="C504" s="19"/>
      <c r="D504" s="19"/>
      <c r="E504" s="19"/>
      <c r="F504" s="88"/>
      <c r="G504" s="88"/>
    </row>
    <row r="505" spans="1:7" x14ac:dyDescent="0.25">
      <c r="A505" s="19"/>
      <c r="B505" s="19"/>
      <c r="C505" s="19" t="s">
        <v>288</v>
      </c>
      <c r="D505" s="19"/>
      <c r="E505" s="19"/>
      <c r="F505" s="88"/>
      <c r="G505" s="88"/>
    </row>
    <row r="506" spans="1:7" x14ac:dyDescent="0.25">
      <c r="F506" s="109"/>
      <c r="G506" s="109"/>
    </row>
    <row r="507" spans="1:7" x14ac:dyDescent="0.25">
      <c r="F507" s="109"/>
      <c r="G507" s="109"/>
    </row>
    <row r="508" spans="1:7" x14ac:dyDescent="0.25">
      <c r="A508" t="s">
        <v>186</v>
      </c>
      <c r="C508" s="85" t="s">
        <v>207</v>
      </c>
      <c r="F508" s="109"/>
      <c r="G508" s="109"/>
    </row>
    <row r="509" spans="1:7" x14ac:dyDescent="0.25">
      <c r="A509" t="s">
        <v>1</v>
      </c>
      <c r="C509" t="str">
        <f>VLOOKUP(C508,'Master Akun'!$A$5:$B$69,2,FALSE)</f>
        <v>Pajak Penghasilan</v>
      </c>
      <c r="F509" s="109"/>
      <c r="G509" s="109"/>
    </row>
    <row r="510" spans="1:7" x14ac:dyDescent="0.25">
      <c r="F510" s="109"/>
      <c r="G510" s="109"/>
    </row>
    <row r="511" spans="1:7" x14ac:dyDescent="0.25">
      <c r="A511" s="159" t="s">
        <v>146</v>
      </c>
      <c r="B511" s="159" t="s">
        <v>157</v>
      </c>
      <c r="C511" s="159" t="s">
        <v>4</v>
      </c>
      <c r="D511" s="159" t="s">
        <v>5</v>
      </c>
      <c r="E511" s="159" t="s">
        <v>6</v>
      </c>
      <c r="F511" s="161" t="s">
        <v>154</v>
      </c>
      <c r="G511" s="162"/>
    </row>
    <row r="512" spans="1:7" x14ac:dyDescent="0.25">
      <c r="A512" s="160"/>
      <c r="B512" s="160"/>
      <c r="C512" s="160"/>
      <c r="D512" s="160"/>
      <c r="E512" s="160"/>
      <c r="F512" s="134" t="s">
        <v>5</v>
      </c>
      <c r="G512" s="134" t="s">
        <v>6</v>
      </c>
    </row>
    <row r="513" spans="1:7" x14ac:dyDescent="0.25">
      <c r="A513" s="19"/>
      <c r="B513" s="19"/>
      <c r="C513" s="19" t="s">
        <v>287</v>
      </c>
      <c r="D513" s="19"/>
      <c r="E513" s="19"/>
      <c r="F513" s="88"/>
      <c r="G513" s="88"/>
    </row>
    <row r="514" spans="1:7" x14ac:dyDescent="0.25">
      <c r="A514" s="19"/>
      <c r="B514" s="19"/>
      <c r="C514" s="19"/>
      <c r="D514" s="19"/>
      <c r="E514" s="19"/>
      <c r="F514" s="88"/>
      <c r="G514" s="88"/>
    </row>
    <row r="515" spans="1:7" x14ac:dyDescent="0.25">
      <c r="A515" s="19"/>
      <c r="B515" s="19"/>
      <c r="C515" s="19" t="s">
        <v>288</v>
      </c>
      <c r="D515" s="19"/>
      <c r="E515" s="19"/>
      <c r="F515" s="88"/>
      <c r="G515" s="88"/>
    </row>
    <row r="516" spans="1:7" x14ac:dyDescent="0.25">
      <c r="F516" s="109"/>
      <c r="G516" s="109"/>
    </row>
    <row r="517" spans="1:7" x14ac:dyDescent="0.25">
      <c r="F517" s="109"/>
      <c r="G517" s="109"/>
    </row>
    <row r="518" spans="1:7" x14ac:dyDescent="0.25">
      <c r="A518" t="s">
        <v>186</v>
      </c>
      <c r="C518" s="58" t="s">
        <v>208</v>
      </c>
      <c r="F518" s="109"/>
      <c r="G518" s="109"/>
    </row>
    <row r="519" spans="1:7" x14ac:dyDescent="0.25">
      <c r="A519" t="s">
        <v>1</v>
      </c>
      <c r="C519" t="str">
        <f>VLOOKUP(C518,'Master Akun'!$A$5:$B$69,2,FALSE)</f>
        <v>Biaya Perlengkapan Kantor</v>
      </c>
      <c r="F519" s="109"/>
      <c r="G519" s="109"/>
    </row>
    <row r="520" spans="1:7" x14ac:dyDescent="0.25">
      <c r="F520" s="109"/>
      <c r="G520" s="109"/>
    </row>
    <row r="521" spans="1:7" x14ac:dyDescent="0.25">
      <c r="A521" s="159" t="s">
        <v>146</v>
      </c>
      <c r="B521" s="159" t="s">
        <v>157</v>
      </c>
      <c r="C521" s="159" t="s">
        <v>4</v>
      </c>
      <c r="D521" s="159" t="s">
        <v>5</v>
      </c>
      <c r="E521" s="159" t="s">
        <v>6</v>
      </c>
      <c r="F521" s="161" t="s">
        <v>154</v>
      </c>
      <c r="G521" s="162"/>
    </row>
    <row r="522" spans="1:7" x14ac:dyDescent="0.25">
      <c r="A522" s="160"/>
      <c r="B522" s="160"/>
      <c r="C522" s="160"/>
      <c r="D522" s="160"/>
      <c r="E522" s="160"/>
      <c r="F522" s="134" t="s">
        <v>5</v>
      </c>
      <c r="G522" s="134" t="s">
        <v>6</v>
      </c>
    </row>
    <row r="523" spans="1:7" x14ac:dyDescent="0.25">
      <c r="A523" s="19"/>
      <c r="B523" s="19"/>
      <c r="C523" s="19" t="s">
        <v>287</v>
      </c>
      <c r="D523" s="19"/>
      <c r="E523" s="19"/>
      <c r="F523" s="88"/>
      <c r="G523" s="88"/>
    </row>
    <row r="524" spans="1:7" x14ac:dyDescent="0.25">
      <c r="A524" s="19"/>
      <c r="B524" s="19"/>
      <c r="C524" s="19"/>
      <c r="D524" s="19"/>
      <c r="E524" s="19"/>
      <c r="F524" s="88"/>
      <c r="G524" s="88"/>
    </row>
    <row r="525" spans="1:7" x14ac:dyDescent="0.25">
      <c r="A525" s="19"/>
      <c r="B525" s="19"/>
      <c r="C525" s="19" t="s">
        <v>288</v>
      </c>
      <c r="D525" s="19"/>
      <c r="E525" s="19"/>
      <c r="F525" s="88"/>
      <c r="G525" s="88"/>
    </row>
    <row r="526" spans="1:7" x14ac:dyDescent="0.25">
      <c r="F526" s="109"/>
      <c r="G526" s="109"/>
    </row>
    <row r="527" spans="1:7" x14ac:dyDescent="0.25">
      <c r="F527" s="109"/>
      <c r="G527" s="109"/>
    </row>
    <row r="528" spans="1:7" x14ac:dyDescent="0.25">
      <c r="A528" t="s">
        <v>186</v>
      </c>
      <c r="C528" s="58" t="s">
        <v>209</v>
      </c>
      <c r="F528" s="109"/>
      <c r="G528" s="109"/>
    </row>
    <row r="529" spans="1:7" x14ac:dyDescent="0.25">
      <c r="A529" t="s">
        <v>1</v>
      </c>
      <c r="C529" t="str">
        <f>VLOOKUP(C528,'Master Akun'!$A$5:$B$69,2,FALSE)</f>
        <v>Biaya Penyusutan Peralatan</v>
      </c>
      <c r="F529" s="109"/>
      <c r="G529" s="109"/>
    </row>
    <row r="530" spans="1:7" x14ac:dyDescent="0.25">
      <c r="F530" s="109"/>
      <c r="G530" s="109"/>
    </row>
    <row r="531" spans="1:7" x14ac:dyDescent="0.25">
      <c r="A531" s="159" t="s">
        <v>146</v>
      </c>
      <c r="B531" s="159" t="s">
        <v>157</v>
      </c>
      <c r="C531" s="159" t="s">
        <v>4</v>
      </c>
      <c r="D531" s="159" t="s">
        <v>5</v>
      </c>
      <c r="E531" s="159" t="s">
        <v>6</v>
      </c>
      <c r="F531" s="161" t="s">
        <v>154</v>
      </c>
      <c r="G531" s="162"/>
    </row>
    <row r="532" spans="1:7" x14ac:dyDescent="0.25">
      <c r="A532" s="160"/>
      <c r="B532" s="160"/>
      <c r="C532" s="160"/>
      <c r="D532" s="160"/>
      <c r="E532" s="160"/>
      <c r="F532" s="134" t="s">
        <v>5</v>
      </c>
      <c r="G532" s="134" t="s">
        <v>6</v>
      </c>
    </row>
    <row r="533" spans="1:7" x14ac:dyDescent="0.25">
      <c r="A533" s="19"/>
      <c r="B533" s="19"/>
      <c r="C533" s="19" t="s">
        <v>287</v>
      </c>
      <c r="D533" s="19"/>
      <c r="E533" s="19"/>
      <c r="F533" s="88"/>
      <c r="G533" s="88"/>
    </row>
    <row r="534" spans="1:7" x14ac:dyDescent="0.25">
      <c r="A534" s="19"/>
      <c r="B534" s="19"/>
      <c r="C534" s="19"/>
      <c r="D534" s="19"/>
      <c r="E534" s="19"/>
      <c r="F534" s="88"/>
      <c r="G534" s="88"/>
    </row>
    <row r="535" spans="1:7" x14ac:dyDescent="0.25">
      <c r="A535" s="19"/>
      <c r="B535" s="19"/>
      <c r="C535" s="19" t="s">
        <v>288</v>
      </c>
      <c r="D535" s="19"/>
      <c r="E535" s="19"/>
      <c r="F535" s="88"/>
      <c r="G535" s="88"/>
    </row>
    <row r="536" spans="1:7" x14ac:dyDescent="0.25">
      <c r="F536" s="109"/>
      <c r="G536" s="109"/>
    </row>
    <row r="537" spans="1:7" x14ac:dyDescent="0.25">
      <c r="F537" s="109"/>
      <c r="G537" s="109"/>
    </row>
    <row r="538" spans="1:7" x14ac:dyDescent="0.25">
      <c r="A538" t="s">
        <v>186</v>
      </c>
      <c r="C538" s="58" t="s">
        <v>210</v>
      </c>
      <c r="F538" s="109"/>
      <c r="G538" s="109"/>
    </row>
    <row r="539" spans="1:7" x14ac:dyDescent="0.25">
      <c r="A539" t="s">
        <v>1</v>
      </c>
      <c r="C539" t="str">
        <f>VLOOKUP(C538,'Master Akun'!$A$5:$B$69,2,FALSE)</f>
        <v>Biaya Penyusutan Bangunan</v>
      </c>
      <c r="F539" s="109"/>
      <c r="G539" s="109"/>
    </row>
    <row r="540" spans="1:7" x14ac:dyDescent="0.25">
      <c r="F540" s="109"/>
      <c r="G540" s="109"/>
    </row>
    <row r="541" spans="1:7" x14ac:dyDescent="0.25">
      <c r="A541" s="159" t="s">
        <v>146</v>
      </c>
      <c r="B541" s="159" t="s">
        <v>157</v>
      </c>
      <c r="C541" s="159" t="s">
        <v>4</v>
      </c>
      <c r="D541" s="159" t="s">
        <v>5</v>
      </c>
      <c r="E541" s="159" t="s">
        <v>6</v>
      </c>
      <c r="F541" s="161" t="s">
        <v>154</v>
      </c>
      <c r="G541" s="162"/>
    </row>
    <row r="542" spans="1:7" x14ac:dyDescent="0.25">
      <c r="A542" s="160"/>
      <c r="B542" s="160"/>
      <c r="C542" s="160"/>
      <c r="D542" s="160"/>
      <c r="E542" s="160"/>
      <c r="F542" s="134" t="s">
        <v>5</v>
      </c>
      <c r="G542" s="134" t="s">
        <v>6</v>
      </c>
    </row>
    <row r="543" spans="1:7" x14ac:dyDescent="0.25">
      <c r="A543" s="19"/>
      <c r="B543" s="19"/>
      <c r="C543" s="19" t="s">
        <v>287</v>
      </c>
      <c r="D543" s="19"/>
      <c r="E543" s="19"/>
      <c r="F543" s="88"/>
      <c r="G543" s="88"/>
    </row>
    <row r="544" spans="1:7" x14ac:dyDescent="0.25">
      <c r="A544" s="19"/>
      <c r="B544" s="19"/>
      <c r="C544" s="19"/>
      <c r="D544" s="19"/>
      <c r="E544" s="19"/>
      <c r="F544" s="88"/>
      <c r="G544" s="88"/>
    </row>
    <row r="545" spans="1:7" x14ac:dyDescent="0.25">
      <c r="A545" s="19"/>
      <c r="B545" s="19"/>
      <c r="C545" s="19" t="s">
        <v>288</v>
      </c>
      <c r="D545" s="19"/>
      <c r="E545" s="19"/>
      <c r="F545" s="88"/>
      <c r="G545" s="88"/>
    </row>
    <row r="546" spans="1:7" x14ac:dyDescent="0.25">
      <c r="D546" s="32"/>
      <c r="F546" s="109"/>
      <c r="G546" s="109"/>
    </row>
    <row r="547" spans="1:7" x14ac:dyDescent="0.25">
      <c r="F547" s="109"/>
      <c r="G547" s="109"/>
    </row>
    <row r="548" spans="1:7" x14ac:dyDescent="0.25">
      <c r="A548" t="s">
        <v>186</v>
      </c>
      <c r="C548" s="58" t="s">
        <v>211</v>
      </c>
      <c r="F548" s="109"/>
      <c r="G548" s="109"/>
    </row>
    <row r="549" spans="1:7" x14ac:dyDescent="0.25">
      <c r="A549" t="s">
        <v>1</v>
      </c>
      <c r="C549" t="str">
        <f>VLOOKUP(C548,'Master Akun'!$A$5:$B$69,2,FALSE)</f>
        <v>Biaya Lain-lain Administrasi dan Umum</v>
      </c>
      <c r="F549" s="109"/>
      <c r="G549" s="109"/>
    </row>
    <row r="550" spans="1:7" x14ac:dyDescent="0.25">
      <c r="F550" s="109"/>
      <c r="G550" s="109"/>
    </row>
    <row r="551" spans="1:7" x14ac:dyDescent="0.25">
      <c r="A551" s="159" t="s">
        <v>146</v>
      </c>
      <c r="B551" s="159" t="s">
        <v>157</v>
      </c>
      <c r="C551" s="159" t="s">
        <v>4</v>
      </c>
      <c r="D551" s="159" t="s">
        <v>5</v>
      </c>
      <c r="E551" s="159" t="s">
        <v>6</v>
      </c>
      <c r="F551" s="161" t="s">
        <v>154</v>
      </c>
      <c r="G551" s="162"/>
    </row>
    <row r="552" spans="1:7" x14ac:dyDescent="0.25">
      <c r="A552" s="160"/>
      <c r="B552" s="160"/>
      <c r="C552" s="160"/>
      <c r="D552" s="160"/>
      <c r="E552" s="160"/>
      <c r="F552" s="134" t="s">
        <v>5</v>
      </c>
      <c r="G552" s="134" t="s">
        <v>6</v>
      </c>
    </row>
    <row r="553" spans="1:7" x14ac:dyDescent="0.25">
      <c r="A553" s="19"/>
      <c r="B553" s="19"/>
      <c r="C553" s="19" t="s">
        <v>292</v>
      </c>
      <c r="D553" s="19"/>
      <c r="E553" s="19"/>
      <c r="F553" s="88"/>
      <c r="G553" s="88"/>
    </row>
    <row r="554" spans="1:7" x14ac:dyDescent="0.25">
      <c r="A554" s="19"/>
      <c r="B554" s="19"/>
      <c r="C554" s="19"/>
      <c r="D554" s="19"/>
      <c r="E554" s="19"/>
      <c r="F554" s="88"/>
      <c r="G554" s="88"/>
    </row>
    <row r="555" spans="1:7" x14ac:dyDescent="0.25">
      <c r="A555" s="19"/>
      <c r="B555" s="19"/>
      <c r="C555" s="19" t="s">
        <v>288</v>
      </c>
      <c r="D555" s="19"/>
      <c r="E555" s="19"/>
      <c r="F555" s="88"/>
      <c r="G555" s="88"/>
    </row>
    <row r="556" spans="1:7" x14ac:dyDescent="0.25">
      <c r="F556" s="109"/>
      <c r="G556" s="109"/>
    </row>
    <row r="557" spans="1:7" x14ac:dyDescent="0.25">
      <c r="F557" s="109"/>
      <c r="G557" s="109"/>
    </row>
    <row r="558" spans="1:7" x14ac:dyDescent="0.25">
      <c r="A558" t="s">
        <v>186</v>
      </c>
      <c r="C558" s="58" t="s">
        <v>48</v>
      </c>
      <c r="F558" s="109"/>
      <c r="G558" s="109"/>
    </row>
    <row r="559" spans="1:7" x14ac:dyDescent="0.25">
      <c r="A559" t="s">
        <v>1</v>
      </c>
      <c r="C559" t="str">
        <f>VLOOKUP(C558,'Master Akun'!$A$5:$B$69,2,FALSE)</f>
        <v>Pendapatan Jasa Giro</v>
      </c>
      <c r="F559" s="109"/>
      <c r="G559" s="109"/>
    </row>
    <row r="560" spans="1:7" x14ac:dyDescent="0.25">
      <c r="F560" s="109"/>
      <c r="G560" s="109"/>
    </row>
    <row r="561" spans="1:7" x14ac:dyDescent="0.25">
      <c r="A561" s="159" t="s">
        <v>146</v>
      </c>
      <c r="B561" s="159" t="s">
        <v>157</v>
      </c>
      <c r="C561" s="159" t="s">
        <v>4</v>
      </c>
      <c r="D561" s="159" t="s">
        <v>5</v>
      </c>
      <c r="E561" s="159" t="s">
        <v>6</v>
      </c>
      <c r="F561" s="161" t="s">
        <v>154</v>
      </c>
      <c r="G561" s="162"/>
    </row>
    <row r="562" spans="1:7" x14ac:dyDescent="0.25">
      <c r="A562" s="160"/>
      <c r="B562" s="160"/>
      <c r="C562" s="160"/>
      <c r="D562" s="160"/>
      <c r="E562" s="160"/>
      <c r="F562" s="134" t="s">
        <v>5</v>
      </c>
      <c r="G562" s="134" t="s">
        <v>6</v>
      </c>
    </row>
    <row r="563" spans="1:7" x14ac:dyDescent="0.25">
      <c r="A563" s="19"/>
      <c r="B563" s="19"/>
      <c r="C563" s="19" t="s">
        <v>287</v>
      </c>
      <c r="D563" s="19"/>
      <c r="E563" s="19"/>
      <c r="F563" s="88"/>
      <c r="G563" s="88">
        <f>VLOOKUP(C558,'Master Akun'!$A$5:$E$69,5,FALSE)</f>
        <v>3500000</v>
      </c>
    </row>
    <row r="564" spans="1:7" x14ac:dyDescent="0.25">
      <c r="A564" s="19"/>
      <c r="B564" s="19"/>
      <c r="C564" s="19"/>
      <c r="D564" s="19"/>
      <c r="E564" s="19"/>
      <c r="F564" s="88"/>
      <c r="G564" s="88"/>
    </row>
    <row r="565" spans="1:7" x14ac:dyDescent="0.25">
      <c r="A565" s="19"/>
      <c r="B565" s="19"/>
      <c r="C565" s="19" t="s">
        <v>288</v>
      </c>
      <c r="D565" s="19"/>
      <c r="E565" s="19"/>
      <c r="F565" s="88"/>
      <c r="G565" s="88"/>
    </row>
    <row r="566" spans="1:7" x14ac:dyDescent="0.25">
      <c r="F566" s="109"/>
      <c r="G566" s="109"/>
    </row>
    <row r="567" spans="1:7" x14ac:dyDescent="0.25">
      <c r="F567" s="109"/>
      <c r="G567" s="109"/>
    </row>
    <row r="568" spans="1:7" x14ac:dyDescent="0.25">
      <c r="A568" t="s">
        <v>186</v>
      </c>
      <c r="C568" s="85" t="s">
        <v>212</v>
      </c>
      <c r="F568" s="109"/>
      <c r="G568" s="109"/>
    </row>
    <row r="569" spans="1:7" x14ac:dyDescent="0.25">
      <c r="A569" t="s">
        <v>1</v>
      </c>
      <c r="C569" t="str">
        <f>VLOOKUP(C568,'Master Akun'!$A$5:$B$69,2,FALSE)</f>
        <v>Pendapatan Deviden</v>
      </c>
      <c r="F569" s="109"/>
      <c r="G569" s="109"/>
    </row>
    <row r="570" spans="1:7" x14ac:dyDescent="0.25">
      <c r="F570" s="109"/>
      <c r="G570" s="109"/>
    </row>
    <row r="571" spans="1:7" x14ac:dyDescent="0.25">
      <c r="A571" s="159" t="s">
        <v>146</v>
      </c>
      <c r="B571" s="159" t="s">
        <v>157</v>
      </c>
      <c r="C571" s="159" t="s">
        <v>4</v>
      </c>
      <c r="D571" s="159" t="s">
        <v>5</v>
      </c>
      <c r="E571" s="159" t="s">
        <v>6</v>
      </c>
      <c r="F571" s="161" t="s">
        <v>154</v>
      </c>
      <c r="G571" s="162"/>
    </row>
    <row r="572" spans="1:7" x14ac:dyDescent="0.25">
      <c r="A572" s="160"/>
      <c r="B572" s="160"/>
      <c r="C572" s="160"/>
      <c r="D572" s="160"/>
      <c r="E572" s="160"/>
      <c r="F572" s="134" t="s">
        <v>5</v>
      </c>
      <c r="G572" s="134" t="s">
        <v>6</v>
      </c>
    </row>
    <row r="573" spans="1:7" x14ac:dyDescent="0.25">
      <c r="A573" s="19"/>
      <c r="B573" s="19"/>
      <c r="C573" s="19" t="s">
        <v>287</v>
      </c>
      <c r="D573" s="19"/>
      <c r="E573" s="19"/>
      <c r="F573" s="88"/>
      <c r="G573" s="88">
        <f>VLOOKUP(C568,'Master Akun'!$A$5:$E$69,5,FALSE)</f>
        <v>12045000</v>
      </c>
    </row>
    <row r="574" spans="1:7" x14ac:dyDescent="0.25">
      <c r="A574" s="19"/>
      <c r="B574" s="19"/>
      <c r="C574" s="19"/>
      <c r="D574" s="19"/>
      <c r="E574" s="19"/>
      <c r="F574" s="88"/>
      <c r="G574" s="88"/>
    </row>
    <row r="575" spans="1:7" x14ac:dyDescent="0.25">
      <c r="A575" s="19"/>
      <c r="B575" s="19"/>
      <c r="C575" s="19" t="s">
        <v>288</v>
      </c>
      <c r="D575" s="19"/>
      <c r="E575" s="19"/>
      <c r="F575" s="88"/>
      <c r="G575" s="88"/>
    </row>
    <row r="576" spans="1:7" x14ac:dyDescent="0.25">
      <c r="F576" s="109"/>
      <c r="G576" s="109"/>
    </row>
    <row r="577" spans="1:7" x14ac:dyDescent="0.25">
      <c r="F577" s="109"/>
      <c r="G577" s="109"/>
    </row>
    <row r="578" spans="1:7" x14ac:dyDescent="0.25">
      <c r="A578" t="s">
        <v>186</v>
      </c>
      <c r="C578" s="58" t="s">
        <v>213</v>
      </c>
      <c r="F578" s="109"/>
      <c r="G578" s="109"/>
    </row>
    <row r="579" spans="1:7" x14ac:dyDescent="0.25">
      <c r="A579" t="s">
        <v>1</v>
      </c>
      <c r="C579" t="str">
        <f>VLOOKUP(C578,'Master Akun'!$A$5:$B$69,2,FALSE)</f>
        <v>Pendapatan denda keterlambatan</v>
      </c>
      <c r="F579" s="109"/>
      <c r="G579" s="109"/>
    </row>
    <row r="580" spans="1:7" x14ac:dyDescent="0.25">
      <c r="F580" s="109"/>
      <c r="G580" s="109"/>
    </row>
    <row r="581" spans="1:7" x14ac:dyDescent="0.25">
      <c r="A581" s="159" t="s">
        <v>146</v>
      </c>
      <c r="B581" s="159" t="s">
        <v>157</v>
      </c>
      <c r="C581" s="159" t="s">
        <v>4</v>
      </c>
      <c r="D581" s="159" t="s">
        <v>5</v>
      </c>
      <c r="E581" s="159" t="s">
        <v>6</v>
      </c>
      <c r="F581" s="161" t="s">
        <v>154</v>
      </c>
      <c r="G581" s="162"/>
    </row>
    <row r="582" spans="1:7" x14ac:dyDescent="0.25">
      <c r="A582" s="160"/>
      <c r="B582" s="160"/>
      <c r="C582" s="160"/>
      <c r="D582" s="160"/>
      <c r="E582" s="160"/>
      <c r="F582" s="134" t="s">
        <v>5</v>
      </c>
      <c r="G582" s="134" t="s">
        <v>6</v>
      </c>
    </row>
    <row r="583" spans="1:7" x14ac:dyDescent="0.25">
      <c r="A583" s="19"/>
      <c r="B583" s="19"/>
      <c r="C583" s="19" t="s">
        <v>287</v>
      </c>
      <c r="D583" s="19"/>
      <c r="E583" s="19"/>
      <c r="F583" s="88"/>
      <c r="G583" s="88"/>
    </row>
    <row r="584" spans="1:7" x14ac:dyDescent="0.25">
      <c r="A584" s="19"/>
      <c r="B584" s="19"/>
      <c r="C584" s="19"/>
      <c r="D584" s="19"/>
      <c r="E584" s="19"/>
      <c r="F584" s="88"/>
      <c r="G584" s="88"/>
    </row>
    <row r="585" spans="1:7" x14ac:dyDescent="0.25">
      <c r="A585" s="19"/>
      <c r="B585" s="19"/>
      <c r="C585" s="19" t="s">
        <v>288</v>
      </c>
      <c r="D585" s="19"/>
      <c r="E585" s="19"/>
      <c r="F585" s="88"/>
      <c r="G585" s="88"/>
    </row>
    <row r="586" spans="1:7" x14ac:dyDescent="0.25">
      <c r="F586" s="109"/>
      <c r="G586" s="109"/>
    </row>
    <row r="587" spans="1:7" x14ac:dyDescent="0.25">
      <c r="F587" s="109"/>
      <c r="G587" s="109"/>
    </row>
    <row r="588" spans="1:7" x14ac:dyDescent="0.25">
      <c r="A588" t="s">
        <v>186</v>
      </c>
      <c r="C588" s="58" t="s">
        <v>214</v>
      </c>
      <c r="F588" s="109"/>
      <c r="G588" s="109"/>
    </row>
    <row r="589" spans="1:7" x14ac:dyDescent="0.25">
      <c r="A589" t="s">
        <v>1</v>
      </c>
      <c r="C589" t="str">
        <f>VLOOKUP(C588,'Master Akun'!$A$5:$B$69,2,FALSE)</f>
        <v>Laba Penjualan surat-surat berharga</v>
      </c>
      <c r="F589" s="109"/>
      <c r="G589" s="109"/>
    </row>
    <row r="590" spans="1:7" x14ac:dyDescent="0.25">
      <c r="F590" s="109"/>
      <c r="G590" s="109"/>
    </row>
    <row r="591" spans="1:7" x14ac:dyDescent="0.25">
      <c r="A591" s="159" t="s">
        <v>146</v>
      </c>
      <c r="B591" s="159" t="s">
        <v>157</v>
      </c>
      <c r="C591" s="159" t="s">
        <v>4</v>
      </c>
      <c r="D591" s="159" t="s">
        <v>5</v>
      </c>
      <c r="E591" s="159" t="s">
        <v>223</v>
      </c>
      <c r="F591" s="161" t="s">
        <v>154</v>
      </c>
      <c r="G591" s="162"/>
    </row>
    <row r="592" spans="1:7" x14ac:dyDescent="0.25">
      <c r="A592" s="160"/>
      <c r="B592" s="160"/>
      <c r="C592" s="160"/>
      <c r="D592" s="160"/>
      <c r="E592" s="160"/>
      <c r="F592" s="134" t="s">
        <v>5</v>
      </c>
      <c r="G592" s="134" t="s">
        <v>6</v>
      </c>
    </row>
    <row r="593" spans="1:7" x14ac:dyDescent="0.25">
      <c r="A593" s="19"/>
      <c r="B593" s="19"/>
      <c r="C593" s="19" t="s">
        <v>287</v>
      </c>
      <c r="D593" s="19"/>
      <c r="E593" s="19"/>
      <c r="F593" s="88"/>
      <c r="G593" s="88"/>
    </row>
    <row r="594" spans="1:7" x14ac:dyDescent="0.25">
      <c r="A594" s="19"/>
      <c r="B594" s="19"/>
      <c r="C594" s="19"/>
      <c r="D594" s="19"/>
      <c r="E594" s="19"/>
      <c r="F594" s="88"/>
      <c r="G594" s="88"/>
    </row>
    <row r="595" spans="1:7" x14ac:dyDescent="0.25">
      <c r="A595" s="19"/>
      <c r="B595" s="19"/>
      <c r="C595" s="19" t="s">
        <v>288</v>
      </c>
      <c r="D595" s="19"/>
      <c r="E595" s="19"/>
      <c r="F595" s="88"/>
      <c r="G595" s="88"/>
    </row>
    <row r="596" spans="1:7" x14ac:dyDescent="0.25">
      <c r="F596" s="109"/>
      <c r="G596" s="109"/>
    </row>
    <row r="597" spans="1:7" x14ac:dyDescent="0.25">
      <c r="F597" s="109"/>
      <c r="G597" s="109"/>
    </row>
    <row r="598" spans="1:7" x14ac:dyDescent="0.25">
      <c r="F598" s="109"/>
      <c r="G598" s="109"/>
    </row>
    <row r="599" spans="1:7" x14ac:dyDescent="0.25">
      <c r="F599" s="109"/>
      <c r="G599" s="109"/>
    </row>
    <row r="600" spans="1:7" x14ac:dyDescent="0.25">
      <c r="A600" t="s">
        <v>186</v>
      </c>
      <c r="C600" s="58" t="s">
        <v>215</v>
      </c>
      <c r="F600" s="109"/>
      <c r="G600" s="109"/>
    </row>
    <row r="601" spans="1:7" x14ac:dyDescent="0.25">
      <c r="A601" t="s">
        <v>1</v>
      </c>
      <c r="C601" t="str">
        <f>VLOOKUP(C600,'Master Akun'!$A$5:$B$69,2,FALSE)</f>
        <v>Laba Penjualan Aktiva Tetap</v>
      </c>
      <c r="F601" s="109"/>
      <c r="G601" s="109"/>
    </row>
    <row r="602" spans="1:7" x14ac:dyDescent="0.25">
      <c r="F602" s="109"/>
      <c r="G602" s="109"/>
    </row>
    <row r="603" spans="1:7" x14ac:dyDescent="0.25">
      <c r="A603" s="159" t="s">
        <v>146</v>
      </c>
      <c r="B603" s="159" t="s">
        <v>157</v>
      </c>
      <c r="C603" s="159" t="s">
        <v>4</v>
      </c>
      <c r="D603" s="159" t="s">
        <v>5</v>
      </c>
      <c r="E603" s="159" t="s">
        <v>6</v>
      </c>
      <c r="F603" s="161" t="s">
        <v>154</v>
      </c>
      <c r="G603" s="162"/>
    </row>
    <row r="604" spans="1:7" x14ac:dyDescent="0.25">
      <c r="A604" s="160"/>
      <c r="B604" s="160"/>
      <c r="C604" s="160"/>
      <c r="D604" s="160"/>
      <c r="E604" s="160"/>
      <c r="F604" s="134" t="s">
        <v>5</v>
      </c>
      <c r="G604" s="134" t="s">
        <v>6</v>
      </c>
    </row>
    <row r="605" spans="1:7" x14ac:dyDescent="0.25">
      <c r="A605" s="19"/>
      <c r="B605" s="19"/>
      <c r="C605" s="19" t="s">
        <v>287</v>
      </c>
      <c r="D605" s="19"/>
      <c r="E605" s="19"/>
      <c r="F605" s="88"/>
      <c r="G605" s="88"/>
    </row>
    <row r="606" spans="1:7" x14ac:dyDescent="0.25">
      <c r="A606" s="19"/>
      <c r="B606" s="19"/>
      <c r="C606" s="19"/>
      <c r="D606" s="19"/>
      <c r="E606" s="19"/>
      <c r="F606" s="88"/>
      <c r="G606" s="88"/>
    </row>
    <row r="607" spans="1:7" x14ac:dyDescent="0.25">
      <c r="A607" s="19"/>
      <c r="B607" s="19"/>
      <c r="C607" s="19" t="s">
        <v>288</v>
      </c>
      <c r="D607" s="19"/>
      <c r="E607" s="19"/>
      <c r="F607" s="88"/>
      <c r="G607" s="88"/>
    </row>
    <row r="608" spans="1:7" x14ac:dyDescent="0.25">
      <c r="F608" s="109"/>
      <c r="G608" s="109"/>
    </row>
    <row r="609" spans="1:7" x14ac:dyDescent="0.25">
      <c r="F609" s="109"/>
      <c r="G609" s="109"/>
    </row>
    <row r="610" spans="1:7" x14ac:dyDescent="0.25">
      <c r="A610" t="s">
        <v>186</v>
      </c>
      <c r="C610" s="58" t="s">
        <v>216</v>
      </c>
      <c r="F610" s="109"/>
      <c r="G610" s="109"/>
    </row>
    <row r="611" spans="1:7" x14ac:dyDescent="0.25">
      <c r="A611" t="s">
        <v>1</v>
      </c>
      <c r="C611" t="str">
        <f>VLOOKUP(C610,'Master Akun'!$A$5:$B$69,2,FALSE)</f>
        <v>Pendapatan lain-lain</v>
      </c>
      <c r="F611" s="109"/>
      <c r="G611" s="109"/>
    </row>
    <row r="612" spans="1:7" x14ac:dyDescent="0.25">
      <c r="F612" s="109"/>
      <c r="G612" s="109"/>
    </row>
    <row r="613" spans="1:7" x14ac:dyDescent="0.25">
      <c r="A613" s="159" t="s">
        <v>146</v>
      </c>
      <c r="B613" s="159" t="s">
        <v>157</v>
      </c>
      <c r="C613" s="159" t="s">
        <v>4</v>
      </c>
      <c r="D613" s="159" t="s">
        <v>5</v>
      </c>
      <c r="E613" s="159" t="s">
        <v>6</v>
      </c>
      <c r="F613" s="161" t="s">
        <v>154</v>
      </c>
      <c r="G613" s="162"/>
    </row>
    <row r="614" spans="1:7" x14ac:dyDescent="0.25">
      <c r="A614" s="160"/>
      <c r="B614" s="160"/>
      <c r="C614" s="160"/>
      <c r="D614" s="160"/>
      <c r="E614" s="160"/>
      <c r="F614" s="134" t="s">
        <v>5</v>
      </c>
      <c r="G614" s="134" t="s">
        <v>6</v>
      </c>
    </row>
    <row r="615" spans="1:7" x14ac:dyDescent="0.25">
      <c r="A615" s="19"/>
      <c r="B615" s="19"/>
      <c r="C615" s="19" t="s">
        <v>287</v>
      </c>
      <c r="D615" s="19"/>
      <c r="E615" s="19"/>
      <c r="F615" s="88"/>
      <c r="G615" s="88"/>
    </row>
    <row r="616" spans="1:7" x14ac:dyDescent="0.25">
      <c r="A616" s="19"/>
      <c r="B616" s="19"/>
      <c r="C616" s="19"/>
      <c r="D616" s="19"/>
      <c r="E616" s="19"/>
      <c r="F616" s="88"/>
      <c r="G616" s="88"/>
    </row>
    <row r="617" spans="1:7" x14ac:dyDescent="0.25">
      <c r="A617" s="19"/>
      <c r="B617" s="19"/>
      <c r="C617" s="19" t="s">
        <v>288</v>
      </c>
      <c r="D617" s="19"/>
      <c r="E617" s="19"/>
      <c r="F617" s="88"/>
      <c r="G617" s="88"/>
    </row>
    <row r="618" spans="1:7" x14ac:dyDescent="0.25">
      <c r="F618" s="109"/>
      <c r="G618" s="109"/>
    </row>
    <row r="619" spans="1:7" x14ac:dyDescent="0.25">
      <c r="F619" s="109"/>
      <c r="G619" s="109"/>
    </row>
    <row r="620" spans="1:7" x14ac:dyDescent="0.25">
      <c r="A620" t="s">
        <v>186</v>
      </c>
      <c r="C620" s="58" t="s">
        <v>49</v>
      </c>
      <c r="F620" s="109"/>
      <c r="G620" s="109"/>
    </row>
    <row r="621" spans="1:7" x14ac:dyDescent="0.25">
      <c r="A621" t="s">
        <v>1</v>
      </c>
      <c r="C621" t="str">
        <f>VLOOKUP(C620,'Master Akun'!$A$5:$B$69,2,FALSE)</f>
        <v>Biaya Administrasi Bank</v>
      </c>
      <c r="F621" s="109"/>
      <c r="G621" s="109"/>
    </row>
    <row r="622" spans="1:7" x14ac:dyDescent="0.25">
      <c r="F622" s="109"/>
      <c r="G622" s="109"/>
    </row>
    <row r="623" spans="1:7" x14ac:dyDescent="0.25">
      <c r="A623" s="159" t="s">
        <v>146</v>
      </c>
      <c r="B623" s="159" t="s">
        <v>157</v>
      </c>
      <c r="C623" s="159" t="s">
        <v>4</v>
      </c>
      <c r="D623" s="159" t="s">
        <v>5</v>
      </c>
      <c r="E623" s="159" t="s">
        <v>6</v>
      </c>
      <c r="F623" s="187" t="s">
        <v>154</v>
      </c>
      <c r="G623" s="188"/>
    </row>
    <row r="624" spans="1:7" x14ac:dyDescent="0.25">
      <c r="A624" s="160"/>
      <c r="B624" s="160"/>
      <c r="C624" s="160"/>
      <c r="D624" s="160"/>
      <c r="E624" s="160"/>
      <c r="F624" s="134" t="s">
        <v>5</v>
      </c>
      <c r="G624" s="134" t="s">
        <v>6</v>
      </c>
    </row>
    <row r="625" spans="1:7" x14ac:dyDescent="0.25">
      <c r="A625" s="19"/>
      <c r="B625" s="19"/>
      <c r="C625" s="19" t="s">
        <v>287</v>
      </c>
      <c r="D625" s="19"/>
      <c r="E625" s="19"/>
      <c r="F625" s="88">
        <f>VLOOKUP(C620,'Master Akun'!$A$5:$E$69,4,FALSE)</f>
        <v>55000</v>
      </c>
      <c r="G625" s="88"/>
    </row>
    <row r="626" spans="1:7" x14ac:dyDescent="0.25">
      <c r="A626" s="19"/>
      <c r="B626" s="19"/>
      <c r="C626" s="19"/>
      <c r="D626" s="19"/>
      <c r="E626" s="19"/>
      <c r="F626" s="88"/>
      <c r="G626" s="88"/>
    </row>
    <row r="627" spans="1:7" x14ac:dyDescent="0.25">
      <c r="A627" s="19"/>
      <c r="B627" s="19"/>
      <c r="C627" s="19" t="s">
        <v>288</v>
      </c>
      <c r="D627" s="19"/>
      <c r="E627" s="19"/>
      <c r="F627" s="88"/>
      <c r="G627" s="88"/>
    </row>
    <row r="628" spans="1:7" x14ac:dyDescent="0.25">
      <c r="F628" s="109"/>
      <c r="G628" s="109"/>
    </row>
    <row r="629" spans="1:7" x14ac:dyDescent="0.25">
      <c r="F629" s="109"/>
      <c r="G629" s="109"/>
    </row>
    <row r="630" spans="1:7" x14ac:dyDescent="0.25">
      <c r="A630" t="s">
        <v>186</v>
      </c>
      <c r="C630" s="58" t="s">
        <v>217</v>
      </c>
      <c r="F630" s="109"/>
      <c r="G630" s="109"/>
    </row>
    <row r="631" spans="1:7" x14ac:dyDescent="0.25">
      <c r="A631" t="s">
        <v>1</v>
      </c>
      <c r="C631" t="str">
        <f>VLOOKUP(C630,'Master Akun'!$A$5:$B$69,2,FALSE)</f>
        <v>Biaya Bunga Bank</v>
      </c>
      <c r="F631" s="109"/>
      <c r="G631" s="109"/>
    </row>
    <row r="632" spans="1:7" x14ac:dyDescent="0.25">
      <c r="F632" s="109"/>
      <c r="G632" s="109"/>
    </row>
    <row r="633" spans="1:7" x14ac:dyDescent="0.25">
      <c r="A633" s="159" t="s">
        <v>146</v>
      </c>
      <c r="B633" s="159" t="s">
        <v>157</v>
      </c>
      <c r="C633" s="159" t="s">
        <v>4</v>
      </c>
      <c r="D633" s="159" t="s">
        <v>5</v>
      </c>
      <c r="E633" s="159" t="s">
        <v>6</v>
      </c>
      <c r="F633" s="161" t="s">
        <v>154</v>
      </c>
      <c r="G633" s="162"/>
    </row>
    <row r="634" spans="1:7" x14ac:dyDescent="0.25">
      <c r="A634" s="160"/>
      <c r="B634" s="160"/>
      <c r="C634" s="160"/>
      <c r="D634" s="160"/>
      <c r="E634" s="160"/>
      <c r="F634" s="134" t="s">
        <v>5</v>
      </c>
      <c r="G634" s="134" t="s">
        <v>6</v>
      </c>
    </row>
    <row r="635" spans="1:7" x14ac:dyDescent="0.25">
      <c r="A635" s="19"/>
      <c r="B635" s="19"/>
      <c r="C635" s="19" t="s">
        <v>287</v>
      </c>
      <c r="D635" s="19"/>
      <c r="E635" s="19"/>
      <c r="F635" s="88">
        <f>VLOOKUP(C630,'Master Akun'!$A$5:$E$69,4,FALSE)</f>
        <v>65429198</v>
      </c>
      <c r="G635" s="88"/>
    </row>
    <row r="636" spans="1:7" x14ac:dyDescent="0.25">
      <c r="A636" s="19"/>
      <c r="B636" s="19"/>
      <c r="C636" s="19"/>
      <c r="D636" s="19"/>
      <c r="E636" s="19"/>
      <c r="F636" s="88"/>
      <c r="G636" s="88"/>
    </row>
    <row r="637" spans="1:7" x14ac:dyDescent="0.25">
      <c r="A637" s="19"/>
      <c r="B637" s="19"/>
      <c r="C637" s="19" t="s">
        <v>288</v>
      </c>
      <c r="D637" s="19"/>
      <c r="E637" s="19"/>
      <c r="F637" s="88"/>
      <c r="G637" s="88"/>
    </row>
    <row r="638" spans="1:7" x14ac:dyDescent="0.25">
      <c r="F638" s="109"/>
      <c r="G638" s="109"/>
    </row>
    <row r="639" spans="1:7" x14ac:dyDescent="0.25">
      <c r="F639" s="109"/>
      <c r="G639" s="109"/>
    </row>
    <row r="640" spans="1:7" x14ac:dyDescent="0.25">
      <c r="A640" t="s">
        <v>186</v>
      </c>
      <c r="C640" s="58" t="s">
        <v>218</v>
      </c>
      <c r="F640" s="109"/>
      <c r="G640" s="109"/>
    </row>
    <row r="641" spans="1:7" x14ac:dyDescent="0.25">
      <c r="A641" t="s">
        <v>1</v>
      </c>
      <c r="C641" t="str">
        <f>VLOOKUP(C640,'Master Akun'!$A$5:$B$69,2,FALSE)</f>
        <v>Rugi Penjualan surat-surat berharga</v>
      </c>
      <c r="F641" s="109"/>
      <c r="G641" s="109"/>
    </row>
    <row r="642" spans="1:7" x14ac:dyDescent="0.25">
      <c r="F642" s="109"/>
      <c r="G642" s="109"/>
    </row>
    <row r="643" spans="1:7" x14ac:dyDescent="0.25">
      <c r="A643" s="159" t="s">
        <v>146</v>
      </c>
      <c r="B643" s="159" t="s">
        <v>157</v>
      </c>
      <c r="C643" s="159" t="s">
        <v>4</v>
      </c>
      <c r="D643" s="159" t="s">
        <v>5</v>
      </c>
      <c r="E643" s="159" t="s">
        <v>6</v>
      </c>
      <c r="F643" s="161" t="s">
        <v>154</v>
      </c>
      <c r="G643" s="162"/>
    </row>
    <row r="644" spans="1:7" x14ac:dyDescent="0.25">
      <c r="A644" s="160"/>
      <c r="B644" s="160"/>
      <c r="C644" s="160"/>
      <c r="D644" s="160"/>
      <c r="E644" s="160"/>
      <c r="F644" s="134" t="s">
        <v>5</v>
      </c>
      <c r="G644" s="134" t="s">
        <v>6</v>
      </c>
    </row>
    <row r="645" spans="1:7" x14ac:dyDescent="0.25">
      <c r="A645" s="19"/>
      <c r="B645" s="19"/>
      <c r="C645" s="19" t="s">
        <v>292</v>
      </c>
      <c r="D645" s="19"/>
      <c r="E645" s="19"/>
      <c r="F645" s="88"/>
      <c r="G645" s="88"/>
    </row>
    <row r="646" spans="1:7" x14ac:dyDescent="0.25">
      <c r="A646" s="19"/>
      <c r="B646" s="19"/>
      <c r="C646" s="19"/>
      <c r="D646" s="19"/>
      <c r="E646" s="19"/>
      <c r="F646" s="88"/>
      <c r="G646" s="88"/>
    </row>
    <row r="647" spans="1:7" x14ac:dyDescent="0.25">
      <c r="A647" s="19"/>
      <c r="B647" s="19"/>
      <c r="C647" s="19" t="s">
        <v>294</v>
      </c>
      <c r="D647" s="19"/>
      <c r="E647" s="19"/>
      <c r="F647" s="88"/>
      <c r="G647" s="88"/>
    </row>
    <row r="648" spans="1:7" x14ac:dyDescent="0.25">
      <c r="F648" s="109"/>
      <c r="G648" s="109"/>
    </row>
    <row r="649" spans="1:7" x14ac:dyDescent="0.25">
      <c r="F649" s="109"/>
      <c r="G649" s="109"/>
    </row>
    <row r="650" spans="1:7" x14ac:dyDescent="0.25">
      <c r="A650" t="s">
        <v>186</v>
      </c>
      <c r="C650" s="58" t="s">
        <v>219</v>
      </c>
      <c r="F650" s="109"/>
      <c r="G650" s="109"/>
    </row>
    <row r="651" spans="1:7" x14ac:dyDescent="0.25">
      <c r="A651" t="s">
        <v>220</v>
      </c>
      <c r="C651" t="str">
        <f>VLOOKUP(C650,'Master Akun'!$A$5:$B$69,2,FALSE)</f>
        <v>Rugi Penjualan aktiva tetap</v>
      </c>
      <c r="F651" s="109"/>
      <c r="G651" s="109"/>
    </row>
    <row r="652" spans="1:7" x14ac:dyDescent="0.25">
      <c r="F652" s="109"/>
      <c r="G652" s="109"/>
    </row>
    <row r="653" spans="1:7" x14ac:dyDescent="0.25">
      <c r="A653" s="159" t="s">
        <v>146</v>
      </c>
      <c r="B653" s="159" t="s">
        <v>157</v>
      </c>
      <c r="C653" s="159" t="s">
        <v>4</v>
      </c>
      <c r="D653" s="159" t="s">
        <v>5</v>
      </c>
      <c r="E653" s="159" t="s">
        <v>6</v>
      </c>
      <c r="F653" s="161" t="s">
        <v>154</v>
      </c>
      <c r="G653" s="162"/>
    </row>
    <row r="654" spans="1:7" x14ac:dyDescent="0.25">
      <c r="A654" s="160"/>
      <c r="B654" s="160"/>
      <c r="C654" s="160"/>
      <c r="D654" s="160"/>
      <c r="E654" s="160"/>
      <c r="F654" s="134" t="s">
        <v>5</v>
      </c>
      <c r="G654" s="134" t="s">
        <v>6</v>
      </c>
    </row>
    <row r="655" spans="1:7" x14ac:dyDescent="0.25">
      <c r="A655" s="19"/>
      <c r="B655" s="19"/>
      <c r="C655" s="19" t="s">
        <v>287</v>
      </c>
      <c r="D655" s="19"/>
      <c r="E655" s="19"/>
      <c r="F655" s="88"/>
      <c r="G655" s="88"/>
    </row>
    <row r="656" spans="1:7" x14ac:dyDescent="0.25">
      <c r="A656" s="19"/>
      <c r="B656" s="19"/>
      <c r="C656" s="19"/>
      <c r="D656" s="19"/>
      <c r="E656" s="19"/>
      <c r="F656" s="88"/>
      <c r="G656" s="88"/>
    </row>
    <row r="657" spans="1:7" x14ac:dyDescent="0.25">
      <c r="A657" s="19"/>
      <c r="B657" s="19"/>
      <c r="C657" s="19" t="s">
        <v>288</v>
      </c>
      <c r="D657" s="19"/>
      <c r="E657" s="19"/>
      <c r="F657" s="88"/>
      <c r="G657" s="88"/>
    </row>
  </sheetData>
  <mergeCells count="394">
    <mergeCell ref="A571:A572"/>
    <mergeCell ref="B571:B572"/>
    <mergeCell ref="C571:C572"/>
    <mergeCell ref="D571:D572"/>
    <mergeCell ref="E571:E572"/>
    <mergeCell ref="F571:G571"/>
    <mergeCell ref="A551:A552"/>
    <mergeCell ref="B551:B552"/>
    <mergeCell ref="C551:C552"/>
    <mergeCell ref="D551:D552"/>
    <mergeCell ref="E551:E552"/>
    <mergeCell ref="F551:G551"/>
    <mergeCell ref="A561:A562"/>
    <mergeCell ref="B561:B562"/>
    <mergeCell ref="C561:C562"/>
    <mergeCell ref="D561:D562"/>
    <mergeCell ref="E561:E562"/>
    <mergeCell ref="F561:G561"/>
    <mergeCell ref="A531:A532"/>
    <mergeCell ref="B531:B532"/>
    <mergeCell ref="D531:D532"/>
    <mergeCell ref="C531:C532"/>
    <mergeCell ref="E531:E532"/>
    <mergeCell ref="F531:G531"/>
    <mergeCell ref="A541:A542"/>
    <mergeCell ref="B541:B542"/>
    <mergeCell ref="C541:C542"/>
    <mergeCell ref="D541:D542"/>
    <mergeCell ref="E541:E542"/>
    <mergeCell ref="F541:G541"/>
    <mergeCell ref="A511:A512"/>
    <mergeCell ref="B511:B512"/>
    <mergeCell ref="C511:C512"/>
    <mergeCell ref="D511:D512"/>
    <mergeCell ref="E511:E512"/>
    <mergeCell ref="F511:G511"/>
    <mergeCell ref="A521:A522"/>
    <mergeCell ref="B521:B522"/>
    <mergeCell ref="C521:C522"/>
    <mergeCell ref="D521:D522"/>
    <mergeCell ref="E521:E522"/>
    <mergeCell ref="F521:G521"/>
    <mergeCell ref="A491:A492"/>
    <mergeCell ref="B491:B492"/>
    <mergeCell ref="C491:C492"/>
    <mergeCell ref="D491:D492"/>
    <mergeCell ref="E491:E492"/>
    <mergeCell ref="F491:G491"/>
    <mergeCell ref="A501:A502"/>
    <mergeCell ref="B501:B502"/>
    <mergeCell ref="C501:C502"/>
    <mergeCell ref="D501:D502"/>
    <mergeCell ref="E501:E502"/>
    <mergeCell ref="F501:G501"/>
    <mergeCell ref="A461:A462"/>
    <mergeCell ref="B461:B462"/>
    <mergeCell ref="C461:C462"/>
    <mergeCell ref="D461:D462"/>
    <mergeCell ref="E461:E462"/>
    <mergeCell ref="F461:G461"/>
    <mergeCell ref="A441:A442"/>
    <mergeCell ref="B441:B442"/>
    <mergeCell ref="C441:C442"/>
    <mergeCell ref="D441:D442"/>
    <mergeCell ref="E441:E442"/>
    <mergeCell ref="F441:G441"/>
    <mergeCell ref="A451:A452"/>
    <mergeCell ref="B451:B452"/>
    <mergeCell ref="C451:C452"/>
    <mergeCell ref="D451:D452"/>
    <mergeCell ref="E451:E452"/>
    <mergeCell ref="F451:G451"/>
    <mergeCell ref="A421:A422"/>
    <mergeCell ref="B421:B422"/>
    <mergeCell ref="C421:C422"/>
    <mergeCell ref="D421:D422"/>
    <mergeCell ref="E421:E422"/>
    <mergeCell ref="F421:G421"/>
    <mergeCell ref="A431:A432"/>
    <mergeCell ref="B431:B432"/>
    <mergeCell ref="C431:C432"/>
    <mergeCell ref="D431:D432"/>
    <mergeCell ref="E431:E432"/>
    <mergeCell ref="F431:G431"/>
    <mergeCell ref="A401:A402"/>
    <mergeCell ref="B401:B402"/>
    <mergeCell ref="C401:C402"/>
    <mergeCell ref="D401:D402"/>
    <mergeCell ref="E401:E402"/>
    <mergeCell ref="F401:G401"/>
    <mergeCell ref="A411:A412"/>
    <mergeCell ref="B411:B412"/>
    <mergeCell ref="C411:C412"/>
    <mergeCell ref="D411:D412"/>
    <mergeCell ref="E411:E412"/>
    <mergeCell ref="F411:G411"/>
    <mergeCell ref="A381:A382"/>
    <mergeCell ref="B381:B382"/>
    <mergeCell ref="C381:C382"/>
    <mergeCell ref="D381:D382"/>
    <mergeCell ref="E381:E382"/>
    <mergeCell ref="F381:G381"/>
    <mergeCell ref="A391:A392"/>
    <mergeCell ref="B391:B392"/>
    <mergeCell ref="C391:C392"/>
    <mergeCell ref="D391:D392"/>
    <mergeCell ref="E391:E392"/>
    <mergeCell ref="F391:G391"/>
    <mergeCell ref="A361:A362"/>
    <mergeCell ref="B361:B362"/>
    <mergeCell ref="C361:C362"/>
    <mergeCell ref="D361:D362"/>
    <mergeCell ref="E361:E362"/>
    <mergeCell ref="F361:G361"/>
    <mergeCell ref="A371:A372"/>
    <mergeCell ref="B371:B372"/>
    <mergeCell ref="C371:C372"/>
    <mergeCell ref="D371:D372"/>
    <mergeCell ref="E371:E372"/>
    <mergeCell ref="F371:G371"/>
    <mergeCell ref="A341:A342"/>
    <mergeCell ref="B341:B342"/>
    <mergeCell ref="C341:C342"/>
    <mergeCell ref="D341:D342"/>
    <mergeCell ref="E341:E342"/>
    <mergeCell ref="F341:G341"/>
    <mergeCell ref="A351:A352"/>
    <mergeCell ref="B351:B352"/>
    <mergeCell ref="C351:C352"/>
    <mergeCell ref="D351:D352"/>
    <mergeCell ref="E351:E352"/>
    <mergeCell ref="F351:G351"/>
    <mergeCell ref="A321:A322"/>
    <mergeCell ref="B321:B322"/>
    <mergeCell ref="C321:C322"/>
    <mergeCell ref="D321:D322"/>
    <mergeCell ref="E321:E322"/>
    <mergeCell ref="F321:G321"/>
    <mergeCell ref="A331:A332"/>
    <mergeCell ref="B331:B332"/>
    <mergeCell ref="C331:C332"/>
    <mergeCell ref="D331:D332"/>
    <mergeCell ref="E331:E332"/>
    <mergeCell ref="F331:G331"/>
    <mergeCell ref="A301:A302"/>
    <mergeCell ref="B301:B302"/>
    <mergeCell ref="C301:C302"/>
    <mergeCell ref="D301:D302"/>
    <mergeCell ref="E301:E302"/>
    <mergeCell ref="F301:G301"/>
    <mergeCell ref="A311:A312"/>
    <mergeCell ref="B311:B312"/>
    <mergeCell ref="C311:C312"/>
    <mergeCell ref="D311:D312"/>
    <mergeCell ref="E311:E312"/>
    <mergeCell ref="F311:G311"/>
    <mergeCell ref="A281:A282"/>
    <mergeCell ref="B281:B282"/>
    <mergeCell ref="C281:C282"/>
    <mergeCell ref="D281:D282"/>
    <mergeCell ref="E281:E282"/>
    <mergeCell ref="F281:G281"/>
    <mergeCell ref="A291:A292"/>
    <mergeCell ref="B291:B292"/>
    <mergeCell ref="A261:A262"/>
    <mergeCell ref="B261:B262"/>
    <mergeCell ref="C261:C262"/>
    <mergeCell ref="D261:D262"/>
    <mergeCell ref="E261:E262"/>
    <mergeCell ref="F261:G261"/>
    <mergeCell ref="A271:A272"/>
    <mergeCell ref="B271:B272"/>
    <mergeCell ref="C271:C272"/>
    <mergeCell ref="D271:D272"/>
    <mergeCell ref="E271:E272"/>
    <mergeCell ref="F271:G271"/>
    <mergeCell ref="F231:G231"/>
    <mergeCell ref="A241:A242"/>
    <mergeCell ref="B241:B242"/>
    <mergeCell ref="C241:C242"/>
    <mergeCell ref="D241:D242"/>
    <mergeCell ref="E241:E242"/>
    <mergeCell ref="F241:G241"/>
    <mergeCell ref="A251:A252"/>
    <mergeCell ref="B251:B252"/>
    <mergeCell ref="C251:C252"/>
    <mergeCell ref="D251:D252"/>
    <mergeCell ref="E251:E252"/>
    <mergeCell ref="F251:G251"/>
    <mergeCell ref="A201:A202"/>
    <mergeCell ref="B201:B202"/>
    <mergeCell ref="C201:C202"/>
    <mergeCell ref="D201:D202"/>
    <mergeCell ref="E201:E202"/>
    <mergeCell ref="A231:A232"/>
    <mergeCell ref="B231:B232"/>
    <mergeCell ref="C231:C232"/>
    <mergeCell ref="D231:D232"/>
    <mergeCell ref="E231:E232"/>
    <mergeCell ref="A221:A222"/>
    <mergeCell ref="B221:B222"/>
    <mergeCell ref="C221:C222"/>
    <mergeCell ref="D221:D222"/>
    <mergeCell ref="E221:E222"/>
    <mergeCell ref="A211:A212"/>
    <mergeCell ref="B211:B212"/>
    <mergeCell ref="C211:C212"/>
    <mergeCell ref="D211:D212"/>
    <mergeCell ref="E211:E212"/>
    <mergeCell ref="A191:A192"/>
    <mergeCell ref="B191:B192"/>
    <mergeCell ref="C191:C192"/>
    <mergeCell ref="D191:D192"/>
    <mergeCell ref="E191:E192"/>
    <mergeCell ref="A181:A182"/>
    <mergeCell ref="B181:B182"/>
    <mergeCell ref="C181:C182"/>
    <mergeCell ref="D181:D182"/>
    <mergeCell ref="E181:E182"/>
    <mergeCell ref="A171:A172"/>
    <mergeCell ref="B171:B172"/>
    <mergeCell ref="C171:C172"/>
    <mergeCell ref="D171:D172"/>
    <mergeCell ref="E171:E172"/>
    <mergeCell ref="A161:A162"/>
    <mergeCell ref="B161:B162"/>
    <mergeCell ref="C161:C162"/>
    <mergeCell ref="D161:D162"/>
    <mergeCell ref="E161:E162"/>
    <mergeCell ref="E140:E141"/>
    <mergeCell ref="A151:A152"/>
    <mergeCell ref="B151:B152"/>
    <mergeCell ref="C151:C152"/>
    <mergeCell ref="D151:D152"/>
    <mergeCell ref="E151:E152"/>
    <mergeCell ref="A140:A141"/>
    <mergeCell ref="B140:B141"/>
    <mergeCell ref="C140:C141"/>
    <mergeCell ref="D140:D141"/>
    <mergeCell ref="F120:G120"/>
    <mergeCell ref="A130:A131"/>
    <mergeCell ref="B130:B131"/>
    <mergeCell ref="C130:C131"/>
    <mergeCell ref="D130:D131"/>
    <mergeCell ref="E130:E131"/>
    <mergeCell ref="F130:G130"/>
    <mergeCell ref="A120:A121"/>
    <mergeCell ref="B120:B121"/>
    <mergeCell ref="C120:C121"/>
    <mergeCell ref="D120:D121"/>
    <mergeCell ref="E120:E121"/>
    <mergeCell ref="F100:G100"/>
    <mergeCell ref="A110:A111"/>
    <mergeCell ref="B110:B111"/>
    <mergeCell ref="C110:C111"/>
    <mergeCell ref="D110:D111"/>
    <mergeCell ref="E110:E111"/>
    <mergeCell ref="F110:G110"/>
    <mergeCell ref="A100:A101"/>
    <mergeCell ref="B100:B101"/>
    <mergeCell ref="C100:C101"/>
    <mergeCell ref="D100:D101"/>
    <mergeCell ref="E100:E101"/>
    <mergeCell ref="F80:G80"/>
    <mergeCell ref="A90:A91"/>
    <mergeCell ref="B90:B91"/>
    <mergeCell ref="C90:C91"/>
    <mergeCell ref="D90:D91"/>
    <mergeCell ref="E90:E91"/>
    <mergeCell ref="F90:G90"/>
    <mergeCell ref="A80:A81"/>
    <mergeCell ref="B80:B81"/>
    <mergeCell ref="C80:C81"/>
    <mergeCell ref="D80:D81"/>
    <mergeCell ref="E80:E81"/>
    <mergeCell ref="F60:G60"/>
    <mergeCell ref="A70:A71"/>
    <mergeCell ref="B70:B71"/>
    <mergeCell ref="C70:C71"/>
    <mergeCell ref="D70:D71"/>
    <mergeCell ref="E70:E71"/>
    <mergeCell ref="F70:G70"/>
    <mergeCell ref="A60:A61"/>
    <mergeCell ref="B60:B61"/>
    <mergeCell ref="C60:C61"/>
    <mergeCell ref="D60:D61"/>
    <mergeCell ref="E60:E61"/>
    <mergeCell ref="F40:G40"/>
    <mergeCell ref="A50:A51"/>
    <mergeCell ref="B50:B51"/>
    <mergeCell ref="C50:C51"/>
    <mergeCell ref="D50:D51"/>
    <mergeCell ref="E50:E51"/>
    <mergeCell ref="F50:G50"/>
    <mergeCell ref="A40:A41"/>
    <mergeCell ref="B40:B41"/>
    <mergeCell ref="C40:C41"/>
    <mergeCell ref="D40:D41"/>
    <mergeCell ref="E40:E41"/>
    <mergeCell ref="F20:G20"/>
    <mergeCell ref="A30:A31"/>
    <mergeCell ref="B30:B31"/>
    <mergeCell ref="C30:C31"/>
    <mergeCell ref="D30:D31"/>
    <mergeCell ref="E30:E31"/>
    <mergeCell ref="A20:A21"/>
    <mergeCell ref="B20:B21"/>
    <mergeCell ref="C20:C21"/>
    <mergeCell ref="D20:D21"/>
    <mergeCell ref="E20:E21"/>
    <mergeCell ref="F30:G30"/>
    <mergeCell ref="A2:C2"/>
    <mergeCell ref="A3:C3"/>
    <mergeCell ref="A4:C4"/>
    <mergeCell ref="F10:G10"/>
    <mergeCell ref="A10:A11"/>
    <mergeCell ref="B10:B11"/>
    <mergeCell ref="C10:C11"/>
    <mergeCell ref="D10:D11"/>
    <mergeCell ref="E10:E11"/>
    <mergeCell ref="D2:F2"/>
    <mergeCell ref="F221:G221"/>
    <mergeCell ref="F211:G211"/>
    <mergeCell ref="F201:G201"/>
    <mergeCell ref="F191:G191"/>
    <mergeCell ref="F181:G181"/>
    <mergeCell ref="F171:G171"/>
    <mergeCell ref="F161:G161"/>
    <mergeCell ref="F151:G151"/>
    <mergeCell ref="F140:G140"/>
    <mergeCell ref="A471:A472"/>
    <mergeCell ref="B471:B472"/>
    <mergeCell ref="C471:C472"/>
    <mergeCell ref="D471:D472"/>
    <mergeCell ref="E471:E472"/>
    <mergeCell ref="F471:G471"/>
    <mergeCell ref="A481:A482"/>
    <mergeCell ref="B481:B482"/>
    <mergeCell ref="C481:C482"/>
    <mergeCell ref="D481:D482"/>
    <mergeCell ref="E481:E482"/>
    <mergeCell ref="F481:G481"/>
    <mergeCell ref="A603:A604"/>
    <mergeCell ref="B603:B604"/>
    <mergeCell ref="C603:C604"/>
    <mergeCell ref="D603:D604"/>
    <mergeCell ref="E603:E604"/>
    <mergeCell ref="F603:G603"/>
    <mergeCell ref="A581:A582"/>
    <mergeCell ref="B581:B582"/>
    <mergeCell ref="C581:C582"/>
    <mergeCell ref="D581:D582"/>
    <mergeCell ref="E581:E582"/>
    <mergeCell ref="F581:G581"/>
    <mergeCell ref="A591:A592"/>
    <mergeCell ref="B591:B592"/>
    <mergeCell ref="C591:C592"/>
    <mergeCell ref="D591:D592"/>
    <mergeCell ref="E591:E592"/>
    <mergeCell ref="F591:G591"/>
    <mergeCell ref="B613:B614"/>
    <mergeCell ref="C613:C614"/>
    <mergeCell ref="D613:D614"/>
    <mergeCell ref="E613:E614"/>
    <mergeCell ref="F613:G613"/>
    <mergeCell ref="A623:A624"/>
    <mergeCell ref="B623:B624"/>
    <mergeCell ref="C623:C624"/>
    <mergeCell ref="D623:D624"/>
    <mergeCell ref="E623:E624"/>
    <mergeCell ref="A653:A654"/>
    <mergeCell ref="B653:B654"/>
    <mergeCell ref="C653:C654"/>
    <mergeCell ref="D653:D654"/>
    <mergeCell ref="E653:E654"/>
    <mergeCell ref="F653:G653"/>
    <mergeCell ref="F291:G291"/>
    <mergeCell ref="C291:C292"/>
    <mergeCell ref="D291:D292"/>
    <mergeCell ref="E291:E292"/>
    <mergeCell ref="F623:G623"/>
    <mergeCell ref="A633:A634"/>
    <mergeCell ref="B633:B634"/>
    <mergeCell ref="C633:C634"/>
    <mergeCell ref="D633:D634"/>
    <mergeCell ref="E633:E634"/>
    <mergeCell ref="F633:G633"/>
    <mergeCell ref="A643:A644"/>
    <mergeCell ref="B643:B644"/>
    <mergeCell ref="C643:C644"/>
    <mergeCell ref="D643:D644"/>
    <mergeCell ref="E643:E644"/>
    <mergeCell ref="F643:G643"/>
    <mergeCell ref="A613:A61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="70" zoomScaleNormal="70" workbookViewId="0">
      <selection activeCell="D62" sqref="D62"/>
    </sheetView>
  </sheetViews>
  <sheetFormatPr defaultRowHeight="15" x14ac:dyDescent="0.25"/>
  <cols>
    <col min="2" max="2" width="52.5703125" customWidth="1"/>
    <col min="4" max="4" width="30.5703125" customWidth="1"/>
    <col min="5" max="5" width="39.7109375" customWidth="1"/>
    <col min="6" max="6" width="33.140625" customWidth="1"/>
    <col min="7" max="7" width="23.42578125" customWidth="1"/>
    <col min="8" max="8" width="20.140625" customWidth="1"/>
    <col min="9" max="9" width="25" customWidth="1"/>
  </cols>
  <sheetData>
    <row r="1" spans="1:9" ht="18.75" x14ac:dyDescent="0.3">
      <c r="A1" s="152" t="s">
        <v>0</v>
      </c>
      <c r="B1" s="152"/>
      <c r="C1" s="152"/>
      <c r="D1" s="56"/>
      <c r="E1" s="55"/>
    </row>
    <row r="2" spans="1:9" ht="18.75" x14ac:dyDescent="0.3">
      <c r="A2" s="173" t="s">
        <v>168</v>
      </c>
      <c r="B2" s="173"/>
      <c r="C2" s="173"/>
      <c r="D2" s="56"/>
      <c r="E2" s="55"/>
    </row>
    <row r="3" spans="1:9" ht="18.75" x14ac:dyDescent="0.3">
      <c r="A3" s="173" t="s">
        <v>206</v>
      </c>
      <c r="B3" s="173"/>
      <c r="C3" s="173"/>
      <c r="D3" s="56"/>
      <c r="E3" s="55"/>
    </row>
    <row r="5" spans="1:9" x14ac:dyDescent="0.25">
      <c r="A5" s="174" t="s">
        <v>145</v>
      </c>
      <c r="B5" s="174" t="s">
        <v>148</v>
      </c>
      <c r="C5" s="174" t="s">
        <v>4</v>
      </c>
      <c r="D5" s="172" t="s">
        <v>169</v>
      </c>
      <c r="E5" s="172"/>
      <c r="F5" s="172" t="s">
        <v>170</v>
      </c>
      <c r="G5" s="172"/>
      <c r="H5" s="172" t="s">
        <v>171</v>
      </c>
      <c r="I5" s="172"/>
    </row>
    <row r="6" spans="1:9" x14ac:dyDescent="0.25">
      <c r="A6" s="174"/>
      <c r="B6" s="174"/>
      <c r="C6" s="174"/>
      <c r="D6" s="60" t="s">
        <v>5</v>
      </c>
      <c r="E6" s="60" t="s">
        <v>6</v>
      </c>
      <c r="F6" s="60" t="s">
        <v>5</v>
      </c>
      <c r="G6" s="60" t="s">
        <v>6</v>
      </c>
      <c r="H6" s="60" t="s">
        <v>5</v>
      </c>
      <c r="I6" s="60" t="s">
        <v>6</v>
      </c>
    </row>
    <row r="7" spans="1:9" x14ac:dyDescent="0.25">
      <c r="A7" s="19" t="s">
        <v>7</v>
      </c>
      <c r="B7" s="19" t="str">
        <f>VLOOKUP(A7,'Master Akun'!$A$5:$B$69,2,FALSE)</f>
        <v>Kas Kecil</v>
      </c>
      <c r="C7" s="19"/>
      <c r="D7" s="184">
        <f>VLOOKUP(A7,'Master Akun'!$A$5:$E$69,4,FALSE)</f>
        <v>5000000</v>
      </c>
      <c r="E7" s="184"/>
      <c r="F7" s="184">
        <f>SUM(A7,'Jurnal Umum'!F11+'Jurnal Umum'!F19+'Jurnal Umum'!F59+'Jurnal Umum'!F65+'Jurnal Umum'!F72+'Jurnal Umum'!F83+'Jurnal Umum'!F94+'Jurnal Umum'!F99+'Jurnal Umum'!F106+'Jurnal Umum'!F116)</f>
        <v>364220600</v>
      </c>
      <c r="G7" s="184">
        <f>SUM('Jurnal Umum'!G18+'Jurnal Umum'!G23+'Jurnal Umum'!G25+'Jurnal Umum'!G40+'Jurnal Umum'!G52+'Jurnal Umum'!G58+'Jurnal Umum'!G64+'Jurnal Umum'!G90)</f>
        <v>194565000</v>
      </c>
      <c r="H7" s="189">
        <f>SUM(D7-F7+G7)</f>
        <v>-164655600</v>
      </c>
      <c r="I7" s="19"/>
    </row>
    <row r="8" spans="1:9" x14ac:dyDescent="0.25">
      <c r="A8" s="19" t="s">
        <v>8</v>
      </c>
      <c r="B8" s="19" t="str">
        <f>VLOOKUP(A8,'Master Akun'!$A$5:$B$69,2,FALSE)</f>
        <v>Bank</v>
      </c>
      <c r="C8" s="19"/>
      <c r="D8" s="184">
        <f>VLOOKUP(A8,'Master Akun'!$A$5:$E$69,4,FALSE)</f>
        <v>208080282</v>
      </c>
      <c r="E8" s="184"/>
      <c r="F8" s="184"/>
      <c r="G8" s="184"/>
      <c r="H8" s="184">
        <f>VLOOKUP(A8,'Master Akun'!$A$5:$D$69,4,FALSE)</f>
        <v>208080282</v>
      </c>
      <c r="I8" s="19"/>
    </row>
    <row r="9" spans="1:9" x14ac:dyDescent="0.25">
      <c r="A9" s="19" t="s">
        <v>9</v>
      </c>
      <c r="B9" s="19" t="str">
        <f>VLOOKUP(A9,'Master Akun'!$A$5:$B$69,2,FALSE)</f>
        <v>Surat Berharga</v>
      </c>
      <c r="C9" s="19"/>
      <c r="D9" s="184">
        <f>VLOOKUP(A9,'Master Akun'!$A$5:$E$69,4,FALSE)</f>
        <v>90405000</v>
      </c>
      <c r="E9" s="184"/>
      <c r="F9" s="184">
        <f>SUM('Jurnal Umum'!G47)</f>
        <v>471753000</v>
      </c>
      <c r="G9" s="184"/>
      <c r="H9" s="189">
        <f>SUM(D9+F9)</f>
        <v>562158000</v>
      </c>
      <c r="I9" s="19"/>
    </row>
    <row r="10" spans="1:9" x14ac:dyDescent="0.25">
      <c r="A10" s="19" t="s">
        <v>10</v>
      </c>
      <c r="B10" s="19" t="str">
        <f>VLOOKUP(A10,'Master Akun'!$A$5:$B$69,2,FALSE)</f>
        <v>Piutang Usaha</v>
      </c>
      <c r="C10" s="19"/>
      <c r="D10" s="184">
        <f>VLOOKUP(A10,'Master Akun'!$A$5:$E$69,4,FALSE)</f>
        <v>181500000</v>
      </c>
      <c r="E10" s="184"/>
      <c r="F10" s="184"/>
      <c r="G10" s="184">
        <f>SUM('Jurnal Umum'!G12+'Jurnal Umum'!G55)</f>
        <v>226250000</v>
      </c>
      <c r="H10" s="189"/>
      <c r="I10" s="88">
        <f>SUM(D10-G10)</f>
        <v>-44750000</v>
      </c>
    </row>
    <row r="11" spans="1:9" x14ac:dyDescent="0.25">
      <c r="A11" s="19" t="s">
        <v>11</v>
      </c>
      <c r="B11" s="19" t="str">
        <f>VLOOKUP(A11,'Master Akun'!$A$5:$B$69,2,FALSE)</f>
        <v>Cadangan Kerugian Piutang</v>
      </c>
      <c r="C11" s="19"/>
      <c r="D11" s="184"/>
      <c r="E11" s="184">
        <f>VLOOKUP(A11,'Master Akun'!$A$5:$E$69,5,FALSE)</f>
        <v>10840000</v>
      </c>
      <c r="F11" s="184"/>
      <c r="G11" s="184"/>
      <c r="H11" s="184"/>
      <c r="I11" s="189">
        <f>SUM(E11)</f>
        <v>10840000</v>
      </c>
    </row>
    <row r="12" spans="1:9" x14ac:dyDescent="0.25">
      <c r="A12" s="19" t="s">
        <v>12</v>
      </c>
      <c r="B12" s="19" t="str">
        <f>VLOOKUP(A12,'Master Akun'!$A$5:$B$69,2,FALSE)</f>
        <v>Piutang Karyawan</v>
      </c>
      <c r="C12" s="19"/>
      <c r="D12" s="184">
        <f>VLOOKUP(A12,'Master Akun'!$A$5:$E$69,4,FALSE)</f>
        <v>2100000</v>
      </c>
      <c r="E12" s="184"/>
      <c r="F12" s="184">
        <f>SUM('Jurnal Umum'!F24)</f>
        <v>50000</v>
      </c>
      <c r="G12" s="184"/>
      <c r="H12" s="189">
        <f>SUM(D12+F12)</f>
        <v>2150000</v>
      </c>
      <c r="I12" s="19"/>
    </row>
    <row r="13" spans="1:9" x14ac:dyDescent="0.25">
      <c r="A13" s="19" t="s">
        <v>13</v>
      </c>
      <c r="B13" s="19" t="str">
        <f>VLOOKUP(A13,'Master Akun'!$A$5:$B$69,2,FALSE)</f>
        <v>Piutang Lain-lain</v>
      </c>
      <c r="C13" s="19"/>
      <c r="D13" s="184"/>
      <c r="E13" s="184"/>
      <c r="F13" s="184"/>
      <c r="G13" s="184"/>
      <c r="H13" s="184" t="s">
        <v>295</v>
      </c>
      <c r="I13" s="19"/>
    </row>
    <row r="14" spans="1:9" x14ac:dyDescent="0.25">
      <c r="A14" s="19" t="s">
        <v>14</v>
      </c>
      <c r="B14" s="19" t="str">
        <f>VLOOKUP(A14,'Master Akun'!$A$5:$B$69,2,FALSE)</f>
        <v>Persediaan Barang Dagang</v>
      </c>
      <c r="C14" s="19"/>
      <c r="D14" s="184">
        <f>VLOOKUP(A14,'Master Akun'!$A$5:$E$69,4,FALSE)</f>
        <v>891600000</v>
      </c>
      <c r="E14" s="184"/>
      <c r="F14" s="184"/>
      <c r="G14" s="184"/>
      <c r="H14" s="184">
        <f>VLOOKUP(A14,'Master Akun'!$A$5:$D$69,4,FALSE)</f>
        <v>891600000</v>
      </c>
      <c r="I14" s="19"/>
    </row>
    <row r="15" spans="1:9" x14ac:dyDescent="0.25">
      <c r="A15" s="19" t="s">
        <v>15</v>
      </c>
      <c r="B15" s="19" t="str">
        <f>VLOOKUP(A15,'Master Akun'!$A$5:$B$69,2,FALSE)</f>
        <v>Persediaan Perlengkapan Kantor</v>
      </c>
      <c r="C15" s="19"/>
      <c r="D15" s="184">
        <f>VLOOKUP(A15,'Master Akun'!$A$5:$E$69,4,FALSE)</f>
        <v>2580000</v>
      </c>
      <c r="E15" s="184"/>
      <c r="F15" s="184">
        <f>SUM('Jurnal Umum'!F63)</f>
        <v>120000</v>
      </c>
      <c r="G15" s="184"/>
      <c r="H15" s="189">
        <f>SUM(D15+F15)</f>
        <v>2700000</v>
      </c>
      <c r="I15" s="19"/>
    </row>
    <row r="16" spans="1:9" x14ac:dyDescent="0.25">
      <c r="A16" s="19" t="s">
        <v>16</v>
      </c>
      <c r="B16" s="19" t="str">
        <f>VLOOKUP(A16,'Master Akun'!$A$5:$B$69,2,FALSE)</f>
        <v>Persediaan Perlengkapan Toko</v>
      </c>
      <c r="C16" s="19"/>
      <c r="D16" s="184">
        <f>VLOOKUP(A16,'Master Akun'!$A$5:$E$69,4,FALSE)</f>
        <v>5900000</v>
      </c>
      <c r="E16" s="184"/>
      <c r="F16" s="184">
        <f>SUM('Jurnal Umum'!F39)</f>
        <v>510000</v>
      </c>
      <c r="G16" s="184"/>
      <c r="H16" s="189">
        <f>SUM(D16+F16)</f>
        <v>6410000</v>
      </c>
      <c r="I16" s="19"/>
    </row>
    <row r="17" spans="1:9" x14ac:dyDescent="0.25">
      <c r="A17" s="19" t="s">
        <v>17</v>
      </c>
      <c r="B17" s="19" t="str">
        <f>VLOOKUP(A17,'Master Akun'!$A$5:$B$69,2,FALSE)</f>
        <v>PPN Masukan</v>
      </c>
      <c r="C17" s="19"/>
      <c r="D17" s="184">
        <f>VLOOKUP(A17,'Master Akun'!$A$5:$E$69,4,FALSE)</f>
        <v>19600000</v>
      </c>
      <c r="E17" s="184"/>
      <c r="F17" s="184"/>
      <c r="G17" s="184"/>
      <c r="H17" s="184">
        <f>VLOOKUP(A17,'Master Akun'!$A$5:$D$69,4,FALSE)</f>
        <v>19600000</v>
      </c>
      <c r="I17" s="19"/>
    </row>
    <row r="18" spans="1:9" x14ac:dyDescent="0.25">
      <c r="A18" s="19" t="s">
        <v>18</v>
      </c>
      <c r="B18" s="19" t="str">
        <f>VLOOKUP(A18,'Master Akun'!$A$5:$B$69,2,FALSE)</f>
        <v>Pajak di bayar di muka</v>
      </c>
      <c r="C18" s="19"/>
      <c r="D18" s="184">
        <f>VLOOKUP(A18,'Master Akun'!$A$5:$E$69,4,FALSE)</f>
        <v>32000000</v>
      </c>
      <c r="E18" s="184"/>
      <c r="F18" s="184"/>
      <c r="G18" s="184"/>
      <c r="H18" s="184">
        <f>VLOOKUP(A18,'Master Akun'!$A$5:$D$69,4,FALSE)</f>
        <v>32000000</v>
      </c>
      <c r="I18" s="19"/>
    </row>
    <row r="19" spans="1:9" x14ac:dyDescent="0.25">
      <c r="A19" s="19" t="s">
        <v>19</v>
      </c>
      <c r="B19" s="19" t="str">
        <f>VLOOKUP(A19,'Master Akun'!$A$5:$B$69,2,FALSE)</f>
        <v>Asuransi di bayar di muka</v>
      </c>
      <c r="C19" s="19"/>
      <c r="D19" s="184">
        <f>VLOOKUP(A19,'Master Akun'!$A$5:$E$69,4,FALSE)</f>
        <v>31200000</v>
      </c>
      <c r="E19" s="184"/>
      <c r="F19" s="184"/>
      <c r="G19" s="184"/>
      <c r="H19" s="184">
        <f>VLOOKUP(A19,'Master Akun'!$A$5:$D$69,4,FALSE)</f>
        <v>31200000</v>
      </c>
      <c r="I19" s="19"/>
    </row>
    <row r="20" spans="1:9" x14ac:dyDescent="0.25">
      <c r="A20" s="19" t="s">
        <v>20</v>
      </c>
      <c r="B20" s="19" t="str">
        <f>VLOOKUP(A20,'Master Akun'!$A$5:$B$69,2,FALSE)</f>
        <v>Iklan di bayar di muka</v>
      </c>
      <c r="C20" s="19"/>
      <c r="D20" s="184">
        <f>VLOOKUP(A20,'Master Akun'!$A$5:$E$69,4,FALSE)</f>
        <v>3000000</v>
      </c>
      <c r="E20" s="184"/>
      <c r="F20" s="184"/>
      <c r="G20" s="184"/>
      <c r="H20" s="184">
        <f>VLOOKUP(A20,'Master Akun'!$A$5:$D$69,4,FALSE)</f>
        <v>3000000</v>
      </c>
      <c r="I20" s="19"/>
    </row>
    <row r="21" spans="1:9" x14ac:dyDescent="0.25">
      <c r="A21" s="19" t="s">
        <v>197</v>
      </c>
      <c r="B21" s="19" t="str">
        <f>VLOOKUP(A21,'Master Akun'!$A$5:$B$69,2,FALSE)</f>
        <v>Tanah</v>
      </c>
      <c r="C21" s="19"/>
      <c r="D21" s="184">
        <f>VLOOKUP(A21,'Master Akun'!$A$5:$E$69,4,FALSE)</f>
        <v>165000000</v>
      </c>
      <c r="E21" s="184"/>
      <c r="F21" s="184"/>
      <c r="G21" s="184"/>
      <c r="H21" s="184">
        <f>VLOOKUP(A21,'Master Akun'!$A$5:$D$69,4,FALSE)</f>
        <v>165000000</v>
      </c>
      <c r="I21" s="19"/>
    </row>
    <row r="22" spans="1:9" x14ac:dyDescent="0.25">
      <c r="A22" s="19" t="s">
        <v>21</v>
      </c>
      <c r="B22" s="19" t="str">
        <f>VLOOKUP(A22,'Master Akun'!$A$5:$B$69,2,FALSE)</f>
        <v>Bangunan</v>
      </c>
      <c r="C22" s="19"/>
      <c r="D22" s="184">
        <f>VLOOKUP(A22,'Master Akun'!$A$5:$E$69,4,FALSE)</f>
        <v>210000000</v>
      </c>
      <c r="E22" s="184"/>
      <c r="F22" s="184"/>
      <c r="G22" s="184"/>
      <c r="H22" s="184">
        <f>VLOOKUP(A22,'Master Akun'!$A$5:$D$69,4,FALSE)</f>
        <v>210000000</v>
      </c>
      <c r="I22" s="19"/>
    </row>
    <row r="23" spans="1:9" x14ac:dyDescent="0.25">
      <c r="A23" s="19" t="s">
        <v>22</v>
      </c>
      <c r="B23" s="19" t="str">
        <f>VLOOKUP(A23,'Master Akun'!$A$5:$B$69,2,FALSE)</f>
        <v>Akumulasi Penyusutan Bangunan</v>
      </c>
      <c r="C23" s="19"/>
      <c r="D23" s="184"/>
      <c r="E23" s="184">
        <f>VLOOKUP(A23,'Master Akun'!$A$5:$E$69,5,FALSE)</f>
        <v>105000000</v>
      </c>
      <c r="F23" s="184"/>
      <c r="G23" s="184"/>
      <c r="H23" s="184"/>
      <c r="I23" s="189">
        <f>SUM(E23)</f>
        <v>105000000</v>
      </c>
    </row>
    <row r="24" spans="1:9" x14ac:dyDescent="0.25">
      <c r="A24" s="19" t="s">
        <v>23</v>
      </c>
      <c r="B24" s="19" t="str">
        <f>VLOOKUP(A24,'Master Akun'!$A$5:$B$69,2,FALSE)</f>
        <v>Kendaraan</v>
      </c>
      <c r="C24" s="19"/>
      <c r="D24" s="184">
        <f>VLOOKUP(A24,'Master Akun'!$A$5:$E$69,4,FALSE)</f>
        <v>175000000</v>
      </c>
      <c r="E24" s="184"/>
      <c r="F24" s="184">
        <f>SUM('Jurnal Umum'!F101)</f>
        <v>50000</v>
      </c>
      <c r="G24" s="184"/>
      <c r="H24" s="189">
        <f>SUM(D24+F24)</f>
        <v>175050000</v>
      </c>
      <c r="I24" s="19"/>
    </row>
    <row r="25" spans="1:9" x14ac:dyDescent="0.25">
      <c r="A25" s="19" t="s">
        <v>24</v>
      </c>
      <c r="B25" s="19" t="str">
        <f>VLOOKUP(A25,'Master Akun'!$A$5:$B$69,2,FALSE)</f>
        <v>Akumulasi Penyusutan Kendaraan</v>
      </c>
      <c r="C25" s="19"/>
      <c r="D25" s="184"/>
      <c r="E25" s="184">
        <f>VLOOKUP(A25,'Master Akun'!$A$5:$E$69,5,FALSE)</f>
        <v>108862304</v>
      </c>
      <c r="F25" s="184"/>
      <c r="G25" s="184">
        <f>SUM(F24)</f>
        <v>50000</v>
      </c>
      <c r="H25" s="184"/>
      <c r="I25" s="189">
        <f>SUM(E25-G25)</f>
        <v>108812304</v>
      </c>
    </row>
    <row r="26" spans="1:9" x14ac:dyDescent="0.25">
      <c r="A26" s="19" t="s">
        <v>25</v>
      </c>
      <c r="B26" s="19" t="str">
        <f>VLOOKUP(A26,'Master Akun'!$A$5:$B$69,2,FALSE)</f>
        <v>Peralatan</v>
      </c>
      <c r="C26" s="19"/>
      <c r="D26" s="184">
        <f>VLOOKUP(A26,'Master Akun'!$A$5:$E$69,4,FALSE)</f>
        <v>220000000</v>
      </c>
      <c r="E26" s="184"/>
      <c r="F26" s="184"/>
      <c r="G26" s="184"/>
      <c r="H26" s="184">
        <f>VLOOKUP(A26,'Master Akun'!$A$5:$D$69,4,FALSE)</f>
        <v>220000000</v>
      </c>
      <c r="I26" s="19"/>
    </row>
    <row r="27" spans="1:9" x14ac:dyDescent="0.25">
      <c r="A27" s="19" t="s">
        <v>26</v>
      </c>
      <c r="B27" s="19" t="str">
        <f>VLOOKUP(A27,'Master Akun'!$A$5:$B$69,2,FALSE)</f>
        <v>Akumulasi Penyusutan Peralatan</v>
      </c>
      <c r="C27" s="19"/>
      <c r="D27" s="184"/>
      <c r="E27" s="184">
        <f>VLOOKUP(A27,'Master Akun'!$A$5:$E$69,5,FALSE)</f>
        <v>188240740</v>
      </c>
      <c r="F27" s="184"/>
      <c r="G27" s="184"/>
      <c r="H27" s="184"/>
      <c r="I27" s="189">
        <f>SUM(E27)</f>
        <v>188240740</v>
      </c>
    </row>
    <row r="28" spans="1:9" x14ac:dyDescent="0.25">
      <c r="A28" s="19" t="s">
        <v>27</v>
      </c>
      <c r="B28" s="19" t="str">
        <f>VLOOKUP(A28,'Master Akun'!$A$5:$B$69,2,FALSE)</f>
        <v>Hutang Usaha</v>
      </c>
      <c r="C28" s="19"/>
      <c r="D28" s="184"/>
      <c r="E28" s="184">
        <f>VLOOKUP(A28,'Master Akun'!$A$5:$E$69,5,FALSE)</f>
        <v>196000000</v>
      </c>
      <c r="F28" s="184">
        <f>SUM('Jurnal Umum'!F22)</f>
        <v>190120000</v>
      </c>
      <c r="G28" s="184"/>
      <c r="H28" s="184"/>
      <c r="I28" s="189">
        <f>SUM(E28-F28)</f>
        <v>5880000</v>
      </c>
    </row>
    <row r="29" spans="1:9" x14ac:dyDescent="0.25">
      <c r="A29" s="19" t="s">
        <v>28</v>
      </c>
      <c r="B29" s="19" t="str">
        <f>VLOOKUP(A29,'Master Akun'!$A$5:$B$69,2,FALSE)</f>
        <v>Biaya Gaji yang masih harus dibayar</v>
      </c>
      <c r="C29" s="19"/>
      <c r="D29" s="184"/>
      <c r="E29" s="184"/>
      <c r="F29" s="184"/>
      <c r="G29" s="184"/>
      <c r="H29" s="19"/>
      <c r="I29" s="19"/>
    </row>
    <row r="30" spans="1:9" x14ac:dyDescent="0.25">
      <c r="A30" s="19" t="s">
        <v>29</v>
      </c>
      <c r="B30" s="19" t="str">
        <f>VLOOKUP(A30,'Master Akun'!$A$5:$B$69,2,FALSE)</f>
        <v>Biaya listrik, Telp, dan air yang masih harus di bayar</v>
      </c>
      <c r="C30" s="19"/>
      <c r="D30" s="184"/>
      <c r="E30" s="184"/>
      <c r="F30" s="184">
        <f>SUM('Jurnal Umum'!F49)</f>
        <v>1135000</v>
      </c>
      <c r="G30" s="184"/>
      <c r="H30" s="88">
        <f>SUM(F30)</f>
        <v>1135000</v>
      </c>
      <c r="I30" s="97"/>
    </row>
    <row r="31" spans="1:9" x14ac:dyDescent="0.25">
      <c r="A31" s="19" t="s">
        <v>30</v>
      </c>
      <c r="B31" s="19" t="str">
        <f>VLOOKUP(A31,'Master Akun'!$A$5:$B$69,2,FALSE)</f>
        <v>PPN Keluaran</v>
      </c>
      <c r="C31" s="19"/>
      <c r="D31" s="184"/>
      <c r="E31" s="184">
        <f>VLOOKUP(A31,'Master Akun'!$A$5:$E$69,5,FALSE)</f>
        <v>23520000</v>
      </c>
      <c r="F31" s="184"/>
      <c r="G31" s="184">
        <f>SUM('Jurnal Umum'!G16+'Jurnal Umum'!G29+'Jurnal Umum'!G36+'Jurnal Umum'!G44+'Jurnal Umum'!G62+'Jurnal Umum'!G71+'Jurnal Umum'!G76+'Jurnal Umum'!G88+'Jurnal Umum'!G93+'Jurnal Umum'!G96+'Jurnal Umum'!G109)</f>
        <v>137742600</v>
      </c>
      <c r="H31" s="129"/>
      <c r="I31" s="112">
        <f>SUM(E31+G31)</f>
        <v>161262600</v>
      </c>
    </row>
    <row r="32" spans="1:9" x14ac:dyDescent="0.25">
      <c r="A32" s="19" t="s">
        <v>31</v>
      </c>
      <c r="B32" s="19" t="str">
        <f>VLOOKUP(A32,'Master Akun'!$A$5:$B$69,2,FALSE)</f>
        <v>Hutang Pajak Penghasilan</v>
      </c>
      <c r="C32" s="19"/>
      <c r="D32" s="184"/>
      <c r="E32" s="184"/>
      <c r="F32" s="184">
        <f>SUM('Jurnal Umum'!F9)</f>
        <v>240000</v>
      </c>
      <c r="G32" s="184"/>
      <c r="H32" s="112">
        <f>SUM(F32)</f>
        <v>240000</v>
      </c>
      <c r="I32" s="19"/>
    </row>
    <row r="33" spans="1:9" x14ac:dyDescent="0.25">
      <c r="A33" s="19" t="s">
        <v>32</v>
      </c>
      <c r="B33" s="19" t="str">
        <f>VLOOKUP(A33,'Master Akun'!$A$5:$B$69,2,FALSE)</f>
        <v>Hutang Deviden</v>
      </c>
      <c r="C33" s="19"/>
      <c r="D33" s="184"/>
      <c r="E33" s="184"/>
      <c r="F33" s="184"/>
      <c r="G33" s="184"/>
      <c r="H33" s="19"/>
      <c r="I33" s="19"/>
    </row>
    <row r="34" spans="1:9" x14ac:dyDescent="0.25">
      <c r="A34" s="19" t="s">
        <v>33</v>
      </c>
      <c r="B34" s="19" t="str">
        <f>VLOOKUP(A34,'Master Akun'!$A$5:$B$69,2,FALSE)</f>
        <v>Hutang lain-lain</v>
      </c>
      <c r="C34" s="19"/>
      <c r="D34" s="184"/>
      <c r="E34" s="184"/>
      <c r="F34" s="184"/>
      <c r="G34" s="184"/>
      <c r="H34" s="19"/>
      <c r="I34" s="19"/>
    </row>
    <row r="35" spans="1:9" x14ac:dyDescent="0.25">
      <c r="A35" s="19" t="s">
        <v>198</v>
      </c>
      <c r="B35" s="19" t="str">
        <f>VLOOKUP(A35,'Master Akun'!$A$5:$B$69,2,FALSE)</f>
        <v>Hutang Bank</v>
      </c>
      <c r="C35" s="19"/>
      <c r="D35" s="184"/>
      <c r="E35" s="184">
        <f>VLOOKUP(A35,'Master Akun'!$A$5:$E$69,5,FALSE)</f>
        <v>301909436</v>
      </c>
      <c r="F35" s="184"/>
      <c r="G35" s="184"/>
      <c r="H35" s="129"/>
      <c r="I35" s="112">
        <f>SUM(E35)</f>
        <v>301909436</v>
      </c>
    </row>
    <row r="36" spans="1:9" x14ac:dyDescent="0.25">
      <c r="A36" s="19" t="s">
        <v>34</v>
      </c>
      <c r="B36" s="19" t="str">
        <f>VLOOKUP(A36,'Master Akun'!$A$5:$B$69,2,FALSE)</f>
        <v>Modal Saham</v>
      </c>
      <c r="C36" s="19"/>
      <c r="D36" s="184"/>
      <c r="E36" s="184">
        <f>VLOOKUP(A36,'Master Akun'!$A$5:$E$69,5,FALSE)</f>
        <v>700000000</v>
      </c>
      <c r="F36" s="184"/>
      <c r="G36" s="184"/>
      <c r="H36" s="129"/>
      <c r="I36" s="112">
        <f>SUM(E36)</f>
        <v>700000000</v>
      </c>
    </row>
    <row r="37" spans="1:9" x14ac:dyDescent="0.25">
      <c r="A37" s="19" t="s">
        <v>35</v>
      </c>
      <c r="B37" s="19" t="str">
        <f>VLOOKUP(A37,'Master Akun'!$A$5:$B$69,2,FALSE)</f>
        <v>Laba di Tahan</v>
      </c>
      <c r="C37" s="19"/>
      <c r="D37" s="184"/>
      <c r="E37" s="184">
        <f>VLOOKUP(A37,'Master Akun'!$A$5:$E$69,5,FALSE)</f>
        <v>576000000</v>
      </c>
      <c r="F37" s="184"/>
      <c r="G37" s="184"/>
      <c r="H37" s="129"/>
      <c r="I37" s="112">
        <f>SUM(E37)</f>
        <v>576000000</v>
      </c>
    </row>
    <row r="38" spans="1:9" x14ac:dyDescent="0.25">
      <c r="A38" s="19" t="s">
        <v>36</v>
      </c>
      <c r="B38" s="19" t="str">
        <f>VLOOKUP(A38,'Master Akun'!$A$5:$B$69,2,FALSE)</f>
        <v>Deviden</v>
      </c>
      <c r="C38" s="19"/>
      <c r="D38" s="184"/>
      <c r="E38" s="184"/>
      <c r="F38" s="184"/>
      <c r="G38" s="184"/>
      <c r="H38" s="19"/>
      <c r="I38" s="19"/>
    </row>
    <row r="39" spans="1:9" x14ac:dyDescent="0.25">
      <c r="A39" s="19" t="s">
        <v>37</v>
      </c>
      <c r="B39" s="19" t="str">
        <f>VLOOKUP(A39,'Master Akun'!$A$5:$B$69,2,FALSE)</f>
        <v>Laba Tahun Berjalan</v>
      </c>
      <c r="C39" s="19"/>
      <c r="D39" s="184"/>
      <c r="E39" s="184"/>
      <c r="F39" s="184"/>
      <c r="G39" s="184"/>
      <c r="H39" s="19"/>
      <c r="I39" s="19"/>
    </row>
    <row r="40" spans="1:9" x14ac:dyDescent="0.25">
      <c r="A40" s="19" t="s">
        <v>38</v>
      </c>
      <c r="B40" s="19" t="str">
        <f>VLOOKUP(A40,'Master Akun'!$A$5:$B$69,2,FALSE)</f>
        <v>Penjualan</v>
      </c>
      <c r="C40" s="19"/>
      <c r="D40" s="184"/>
      <c r="E40" s="184">
        <f>VLOOKUP(A40,'Master Akun'!$A$5:$E$69,5,FALSE)</f>
        <v>975700000</v>
      </c>
      <c r="F40" s="184"/>
      <c r="G40" s="184">
        <f>SUM('Jurnal Umum'!G27+'Jurnal Umum'!G92+'Jurnal Umum'!G107)</f>
        <v>346000000</v>
      </c>
      <c r="H40" s="129"/>
      <c r="I40" s="112">
        <f>SUM(E40+G40)</f>
        <v>1321700000</v>
      </c>
    </row>
    <row r="41" spans="1:9" x14ac:dyDescent="0.25">
      <c r="A41" s="19" t="s">
        <v>39</v>
      </c>
      <c r="B41" s="19" t="str">
        <f>VLOOKUP(A41,'Master Akun'!$A$5:$B$69,2,FALSE)</f>
        <v>Potongan Penjualan</v>
      </c>
      <c r="C41" s="19"/>
      <c r="D41" s="184">
        <f>VLOOKUP(A41,'Master Akun'!$A$5:$E$69,4,FALSE)</f>
        <v>9757000</v>
      </c>
      <c r="E41" s="184"/>
      <c r="F41" s="184">
        <f>SUM('Jurnal Umum'!F54)</f>
        <v>2975000</v>
      </c>
      <c r="G41" s="184"/>
      <c r="H41" s="189">
        <f>SUM(D41+F41)</f>
        <v>12732000</v>
      </c>
      <c r="I41" s="97"/>
    </row>
    <row r="42" spans="1:9" x14ac:dyDescent="0.25">
      <c r="A42" s="19" t="s">
        <v>40</v>
      </c>
      <c r="B42" s="19" t="str">
        <f>VLOOKUP(A42,'Master Akun'!$A$5:$B$69,2,FALSE)</f>
        <v>Retur Penjualan</v>
      </c>
      <c r="C42" s="19"/>
      <c r="D42" s="184">
        <f>VLOOKUP(A42,'Master Akun'!$A$5:$E$69,4,FALSE)</f>
        <v>29271000</v>
      </c>
      <c r="E42" s="184"/>
      <c r="F42" s="184"/>
      <c r="G42" s="184">
        <f>SUM('Jurnal Umum'!G95)</f>
        <v>23800000</v>
      </c>
      <c r="H42" s="189">
        <f>SUM(D42-G42)</f>
        <v>5471000</v>
      </c>
      <c r="I42" s="19"/>
    </row>
    <row r="43" spans="1:9" x14ac:dyDescent="0.25">
      <c r="A43" s="19" t="s">
        <v>41</v>
      </c>
      <c r="B43" s="19" t="str">
        <f>VLOOKUP(A43,'Master Akun'!$A$5:$B$69,2,FALSE)</f>
        <v>Harga Pokok Penjualan</v>
      </c>
      <c r="C43" s="19"/>
      <c r="D43" s="184">
        <f>VLOOKUP(A43,'Master Akun'!$A$5:$E$69,4,FALSE)</f>
        <v>682990000</v>
      </c>
      <c r="E43" s="184"/>
      <c r="F43" s="184">
        <f>SUM('Jurnal Umum'!F45)</f>
        <v>895200000</v>
      </c>
      <c r="G43" s="184"/>
      <c r="H43" s="189">
        <f>SUM(D43+F43)</f>
        <v>1578190000</v>
      </c>
      <c r="I43" s="19"/>
    </row>
    <row r="44" spans="1:9" x14ac:dyDescent="0.25">
      <c r="A44" s="19" t="s">
        <v>199</v>
      </c>
      <c r="B44" s="19" t="str">
        <f>VLOOKUP(A44,'Master Akun'!$A$5:$B$69,2,FALSE)</f>
        <v>Potongan Pembelian</v>
      </c>
      <c r="C44" s="19"/>
      <c r="D44" s="184"/>
      <c r="E44" s="184"/>
      <c r="F44" s="184"/>
      <c r="G44" s="184"/>
      <c r="H44" s="184"/>
      <c r="I44" s="19"/>
    </row>
    <row r="45" spans="1:9" x14ac:dyDescent="0.25">
      <c r="A45" s="19" t="s">
        <v>200</v>
      </c>
      <c r="B45" s="19" t="str">
        <f>VLOOKUP(A45,'Master Akun'!$A$5:$B$69,2,FALSE)</f>
        <v>Retur Pembelian</v>
      </c>
      <c r="C45" s="19"/>
      <c r="D45" s="184"/>
      <c r="E45" s="184"/>
      <c r="F45" s="184"/>
      <c r="G45" s="184"/>
      <c r="H45" s="184"/>
      <c r="I45" s="19"/>
    </row>
    <row r="46" spans="1:9" x14ac:dyDescent="0.25">
      <c r="A46" s="19" t="s">
        <v>201</v>
      </c>
      <c r="B46" s="19" t="str">
        <f>VLOOKUP(A46,'Master Akun'!$A$5:$B$69,2,FALSE)</f>
        <v>Ongkos Angkut Pembelian</v>
      </c>
      <c r="C46" s="19"/>
      <c r="D46" s="184"/>
      <c r="E46" s="184"/>
      <c r="F46" s="184"/>
      <c r="G46" s="184">
        <f>SUM('Jurnal Umum'!G78)</f>
        <v>1000000</v>
      </c>
      <c r="H46" s="184"/>
      <c r="I46" s="112">
        <f>SUM(G46)</f>
        <v>1000000</v>
      </c>
    </row>
    <row r="47" spans="1:9" x14ac:dyDescent="0.25">
      <c r="A47" s="19" t="s">
        <v>42</v>
      </c>
      <c r="B47" s="19" t="str">
        <f>VLOOKUP(A47,'Master Akun'!$A$5:$B$69,2,FALSE)</f>
        <v>Biaya Gaji dan Upah Penjualan</v>
      </c>
      <c r="C47" s="19"/>
      <c r="D47" s="184">
        <f>VLOOKUP(A47,'Master Akun'!$A$5:$E$69,4,FALSE)</f>
        <v>50000000</v>
      </c>
      <c r="E47" s="184"/>
      <c r="F47" s="184">
        <f>SUM('Jurnal Umum'!F7)</f>
        <v>5000000</v>
      </c>
      <c r="G47" s="184"/>
      <c r="H47" s="184">
        <f>VLOOKUP(A47,'Master Akun'!$A$5:$D$69,4,FALSE)</f>
        <v>50000000</v>
      </c>
      <c r="I47" s="19"/>
    </row>
    <row r="48" spans="1:9" x14ac:dyDescent="0.25">
      <c r="A48" s="19" t="s">
        <v>43</v>
      </c>
      <c r="B48" s="19" t="str">
        <f>VLOOKUP(A48,'Master Akun'!$A$5:$B$69,2,FALSE)</f>
        <v>Biaya Penyusutan Kendaraan</v>
      </c>
      <c r="C48" s="19"/>
      <c r="D48" s="184"/>
      <c r="E48" s="184"/>
      <c r="F48" s="184">
        <f>SUM('Jurnal Umum'!F56)</f>
        <v>2500000</v>
      </c>
      <c r="G48" s="184"/>
      <c r="H48" s="112">
        <f>SUM(F48)</f>
        <v>2500000</v>
      </c>
      <c r="I48" s="19"/>
    </row>
    <row r="49" spans="1:9" x14ac:dyDescent="0.25">
      <c r="A49" s="19" t="s">
        <v>44</v>
      </c>
      <c r="B49" s="19" t="str">
        <f>VLOOKUP(A49,'Master Akun'!$A$5:$B$69,2,FALSE)</f>
        <v>Biaya Iklan dan Promosi</v>
      </c>
      <c r="C49" s="19"/>
      <c r="D49" s="184"/>
      <c r="E49" s="184"/>
      <c r="F49" s="184"/>
      <c r="G49" s="184"/>
      <c r="H49" s="19"/>
      <c r="I49" s="19"/>
    </row>
    <row r="50" spans="1:9" x14ac:dyDescent="0.25">
      <c r="A50" s="19" t="s">
        <v>45</v>
      </c>
      <c r="B50" s="19" t="str">
        <f>VLOOKUP(A50,'Master Akun'!$A$5:$B$69,2,FALSE)</f>
        <v>Biaya Asuransi</v>
      </c>
      <c r="C50" s="19"/>
      <c r="D50" s="184"/>
      <c r="E50" s="184"/>
      <c r="F50" s="184"/>
      <c r="G50" s="184"/>
      <c r="H50" s="19"/>
      <c r="I50" s="19"/>
    </row>
    <row r="51" spans="1:9" x14ac:dyDescent="0.25">
      <c r="A51" s="19" t="s">
        <v>46</v>
      </c>
      <c r="B51" s="19" t="str">
        <f>VLOOKUP(A51,'Master Akun'!$A$5:$B$69,2,FALSE)</f>
        <v>Biaya Perlengkapan Toko</v>
      </c>
      <c r="C51" s="19"/>
      <c r="D51" s="184"/>
      <c r="E51" s="184"/>
      <c r="F51" s="184"/>
      <c r="G51" s="184"/>
      <c r="H51" s="19"/>
      <c r="I51" s="19"/>
    </row>
    <row r="52" spans="1:9" x14ac:dyDescent="0.25">
      <c r="A52" s="19" t="s">
        <v>47</v>
      </c>
      <c r="B52" s="19" t="str">
        <f>VLOOKUP(A52,'Master Akun'!$A$5:$B$69,2,FALSE)</f>
        <v>Biaya Lain Penjualan</v>
      </c>
      <c r="C52" s="19"/>
      <c r="D52" s="184"/>
      <c r="E52" s="184"/>
      <c r="F52" s="184"/>
      <c r="G52" s="184">
        <f>SUM('Jurnal Umum'!G28)</f>
        <v>1000000</v>
      </c>
      <c r="H52" s="19"/>
      <c r="I52" s="112">
        <f>SUM(G52)</f>
        <v>1000000</v>
      </c>
    </row>
    <row r="53" spans="1:9" x14ac:dyDescent="0.25">
      <c r="A53" s="19" t="s">
        <v>202</v>
      </c>
      <c r="B53" s="19" t="str">
        <f>VLOOKUP(A53,'Master Akun'!$A$5:$B$69,2,FALSE)</f>
        <v>Biaya Gaji dan Upah Adm</v>
      </c>
      <c r="C53" s="19"/>
      <c r="D53" s="184">
        <f>VLOOKUP(A53,'Master Akun'!$A$5:$E$69,4,FALSE)</f>
        <v>100000000</v>
      </c>
      <c r="E53" s="184"/>
      <c r="F53" s="184">
        <f>SUM('Jurnal Umum'!F8)</f>
        <v>10000000</v>
      </c>
      <c r="G53" s="184"/>
      <c r="H53" s="189">
        <f>SUM(D53+F53)</f>
        <v>110000000</v>
      </c>
      <c r="I53" s="19"/>
    </row>
    <row r="54" spans="1:9" x14ac:dyDescent="0.25">
      <c r="A54" s="19" t="s">
        <v>203</v>
      </c>
      <c r="B54" s="19" t="str">
        <f>VLOOKUP(A54,'Master Akun'!$A$5:$B$69,2,FALSE)</f>
        <v>Biaya Listrik, Telp dan Air</v>
      </c>
      <c r="C54" s="19"/>
      <c r="D54" s="184">
        <f>VLOOKUP(A54,'Master Akun'!$A$5:$E$69,4,FALSE)</f>
        <v>12700000</v>
      </c>
      <c r="E54" s="184"/>
      <c r="F54" s="184">
        <f>SUM('Jurnal Umum'!F49)</f>
        <v>1135000</v>
      </c>
      <c r="G54" s="184"/>
      <c r="H54" s="189">
        <f>SUM(D54+F54)</f>
        <v>13835000</v>
      </c>
      <c r="I54" s="19"/>
    </row>
    <row r="55" spans="1:9" x14ac:dyDescent="0.25">
      <c r="A55" s="19" t="s">
        <v>204</v>
      </c>
      <c r="B55" s="19" t="str">
        <f>VLOOKUP(A55,'Master Akun'!$A$5:$B$69,2,FALSE)</f>
        <v>Biaya Pemeliharaan dan Perbaikan</v>
      </c>
      <c r="C55" s="19"/>
      <c r="D55" s="184">
        <f>VLOOKUP(A55,'Master Akun'!$A$5:$E$69,4,FALSE)</f>
        <v>6850000</v>
      </c>
      <c r="E55" s="184"/>
      <c r="F55" s="184"/>
      <c r="G55" s="184"/>
      <c r="H55" s="184">
        <f>VLOOKUP(A55,'Master Akun'!$A$5:$D$69,4,FALSE)</f>
        <v>6850000</v>
      </c>
      <c r="I55" s="19"/>
    </row>
    <row r="56" spans="1:9" x14ac:dyDescent="0.25">
      <c r="A56" s="19" t="s">
        <v>205</v>
      </c>
      <c r="B56" s="19" t="str">
        <f>VLOOKUP(A56,'Master Akun'!$A$5:$B$69,2,FALSE)</f>
        <v>Biaya Entertain</v>
      </c>
      <c r="C56" s="19"/>
      <c r="D56" s="184">
        <f>VLOOKUP(A56,'Master Akun'!$A$5:$E$69,4,FALSE)</f>
        <v>1600000</v>
      </c>
      <c r="E56" s="184"/>
      <c r="F56" s="184">
        <f>SUM('Jurnal Umum'!F17)</f>
        <v>25000</v>
      </c>
      <c r="G56" s="184"/>
      <c r="H56" s="189">
        <f>SUM(D56+F56)</f>
        <v>1625000</v>
      </c>
      <c r="I56" s="19"/>
    </row>
    <row r="57" spans="1:9" x14ac:dyDescent="0.25">
      <c r="A57" s="19" t="s">
        <v>207</v>
      </c>
      <c r="B57" s="19" t="str">
        <f>VLOOKUP(A57,'Master Akun'!$A$5:$B$69,2,FALSE)</f>
        <v>Pajak Penghasilan</v>
      </c>
      <c r="C57" s="19"/>
      <c r="D57" s="184"/>
      <c r="E57" s="184"/>
      <c r="F57" s="184"/>
      <c r="G57" s="184">
        <f>SUM('Jurnal Umum'!G48)</f>
        <v>471753</v>
      </c>
      <c r="H57" s="184"/>
      <c r="I57" s="112">
        <f>SUM(G57)</f>
        <v>471753</v>
      </c>
    </row>
    <row r="58" spans="1:9" x14ac:dyDescent="0.25">
      <c r="A58" s="19" t="s">
        <v>208</v>
      </c>
      <c r="B58" s="19" t="str">
        <f>VLOOKUP(A58,'Master Akun'!$A$5:$B$69,2,FALSE)</f>
        <v>Biaya Perlengkapan Kantor</v>
      </c>
      <c r="C58" s="19"/>
      <c r="D58" s="184"/>
      <c r="E58" s="184"/>
      <c r="F58" s="184"/>
      <c r="G58" s="184"/>
      <c r="H58" s="19"/>
      <c r="I58" s="19"/>
    </row>
    <row r="59" spans="1:9" x14ac:dyDescent="0.25">
      <c r="A59" s="19" t="s">
        <v>209</v>
      </c>
      <c r="B59" s="19" t="str">
        <f>VLOOKUP(A59,'Master Akun'!$A$5:$B$69,2,FALSE)</f>
        <v>Biaya Penyusutan Peralatan</v>
      </c>
      <c r="C59" s="19"/>
      <c r="D59" s="184"/>
      <c r="E59" s="184"/>
      <c r="F59" s="184"/>
      <c r="G59" s="184"/>
      <c r="H59" s="19"/>
      <c r="I59" s="19"/>
    </row>
    <row r="60" spans="1:9" x14ac:dyDescent="0.25">
      <c r="A60" s="19" t="s">
        <v>210</v>
      </c>
      <c r="B60" s="19" t="str">
        <f>VLOOKUP(A60,'Master Akun'!$A$5:$B$69,2,FALSE)</f>
        <v>Biaya Penyusutan Bangunan</v>
      </c>
      <c r="C60" s="19"/>
      <c r="D60" s="184"/>
      <c r="E60" s="184"/>
      <c r="F60" s="184"/>
      <c r="G60" s="184"/>
      <c r="H60" s="19"/>
      <c r="I60" s="19"/>
    </row>
    <row r="61" spans="1:9" x14ac:dyDescent="0.25">
      <c r="A61" s="97" t="s">
        <v>211</v>
      </c>
      <c r="B61" s="19" t="str">
        <f>VLOOKUP(A61,'Master Akun'!$A$5:$B$69,2,FALSE)</f>
        <v>Biaya Lain-lain Administrasi dan Umum</v>
      </c>
      <c r="C61" s="19"/>
      <c r="D61" s="184"/>
      <c r="E61" s="184"/>
      <c r="F61" s="184">
        <f>SUM('Jurnal Umum'!F89)</f>
        <v>150000</v>
      </c>
      <c r="G61" s="184"/>
      <c r="H61" s="112">
        <f>SUM(F61)</f>
        <v>150000</v>
      </c>
      <c r="I61" s="97"/>
    </row>
    <row r="62" spans="1:9" x14ac:dyDescent="0.25">
      <c r="A62" s="97" t="s">
        <v>48</v>
      </c>
      <c r="B62" s="19" t="str">
        <f>VLOOKUP(A62,'Master Akun'!$A$5:$B$69,2,FALSE)</f>
        <v>Pendapatan Jasa Giro</v>
      </c>
      <c r="C62" s="19"/>
      <c r="D62" s="184"/>
      <c r="E62" s="184">
        <f>VLOOKUP(A62,'Master Akun'!$A$5:$E$69,5,FALSE)</f>
        <v>3500000</v>
      </c>
      <c r="F62" s="184"/>
      <c r="G62" s="184"/>
      <c r="H62" s="129"/>
      <c r="I62" s="112">
        <f>SUM(E62)</f>
        <v>3500000</v>
      </c>
    </row>
    <row r="63" spans="1:9" x14ac:dyDescent="0.25">
      <c r="A63" s="97" t="s">
        <v>212</v>
      </c>
      <c r="B63" s="19" t="str">
        <f>VLOOKUP(A63,'Master Akun'!$A$5:$B$69,2,FALSE)</f>
        <v>Pendapatan Deviden</v>
      </c>
      <c r="C63" s="19"/>
      <c r="D63" s="184"/>
      <c r="E63" s="184">
        <f>VLOOKUP(A63,'Master Akun'!$A$5:$E$69,5,FALSE)</f>
        <v>12045000</v>
      </c>
      <c r="F63" s="184">
        <f>SUM('Jurnal Umum'!F117)</f>
        <v>3825000</v>
      </c>
      <c r="G63" s="184"/>
      <c r="H63" s="189">
        <f>SUM(E63-F63)</f>
        <v>8220000</v>
      </c>
      <c r="I63" s="97"/>
    </row>
    <row r="64" spans="1:9" x14ac:dyDescent="0.25">
      <c r="A64" s="97" t="s">
        <v>213</v>
      </c>
      <c r="B64" s="19" t="str">
        <f>VLOOKUP(A64,'Master Akun'!$A$5:$B$69,2,FALSE)</f>
        <v>Pendapatan denda keterlambatan</v>
      </c>
      <c r="C64" s="19"/>
      <c r="D64" s="184"/>
      <c r="E64" s="184"/>
      <c r="F64" s="184"/>
      <c r="G64" s="184"/>
      <c r="H64" s="19"/>
      <c r="I64" s="97"/>
    </row>
    <row r="65" spans="1:9" x14ac:dyDescent="0.25">
      <c r="A65" s="97" t="s">
        <v>214</v>
      </c>
      <c r="B65" s="19" t="str">
        <f>VLOOKUP(A65,'Master Akun'!$A$5:$B$69,2,FALSE)</f>
        <v>Laba Penjualan surat-surat berharga</v>
      </c>
      <c r="C65" s="19"/>
      <c r="D65" s="184"/>
      <c r="E65" s="184"/>
      <c r="F65" s="184"/>
      <c r="G65" s="184"/>
      <c r="H65" s="19"/>
      <c r="I65" s="97"/>
    </row>
    <row r="66" spans="1:9" x14ac:dyDescent="0.25">
      <c r="A66" s="97" t="s">
        <v>215</v>
      </c>
      <c r="B66" s="19" t="str">
        <f>VLOOKUP(A66,'Master Akun'!$A$5:$B$69,2,FALSE)</f>
        <v>Laba Penjualan Aktiva Tetap</v>
      </c>
      <c r="C66" s="19"/>
      <c r="D66" s="184"/>
      <c r="E66" s="184"/>
      <c r="F66" s="184"/>
      <c r="G66" s="184"/>
      <c r="H66" s="19"/>
      <c r="I66" s="97"/>
    </row>
    <row r="67" spans="1:9" x14ac:dyDescent="0.25">
      <c r="A67" s="177" t="s">
        <v>216</v>
      </c>
      <c r="B67" s="19" t="str">
        <f>VLOOKUP(A67,'Master Akun'!$A$5:$B$69,2,FALSE)</f>
        <v>Pendapatan lain-lain</v>
      </c>
      <c r="C67" s="19"/>
      <c r="D67" s="184"/>
      <c r="E67" s="184"/>
      <c r="F67" s="184"/>
      <c r="G67" s="184">
        <f>SUM('Jurnal Umum'!G30)</f>
        <v>18300000</v>
      </c>
      <c r="H67" s="184"/>
      <c r="I67" s="112">
        <f>SUM(G67)</f>
        <v>18300000</v>
      </c>
    </row>
    <row r="68" spans="1:9" x14ac:dyDescent="0.25">
      <c r="A68" s="97" t="s">
        <v>49</v>
      </c>
      <c r="B68" s="19" t="str">
        <f>VLOOKUP(A68,'Master Akun'!$A$5:$B$69,2,FALSE)</f>
        <v>Biaya Administrasi Bank</v>
      </c>
      <c r="C68" s="19"/>
      <c r="D68" s="184">
        <f>VLOOKUP(A68,'Master Akun'!$A$5:$E$69,4,FALSE)</f>
        <v>55000</v>
      </c>
      <c r="E68" s="184"/>
      <c r="F68" s="184"/>
      <c r="G68" s="184"/>
      <c r="H68" s="184">
        <f>VLOOKUP(A68,'Master Akun'!$A$5:$D$69,4,FALSE)</f>
        <v>55000</v>
      </c>
      <c r="I68" s="19"/>
    </row>
    <row r="69" spans="1:9" x14ac:dyDescent="0.25">
      <c r="A69" s="97" t="s">
        <v>217</v>
      </c>
      <c r="B69" s="19" t="str">
        <f>VLOOKUP(A69,'Master Akun'!$A$5:$B$69,2,FALSE)</f>
        <v>Biaya Bunga Bank</v>
      </c>
      <c r="C69" s="19"/>
      <c r="D69" s="184">
        <f>VLOOKUP(A69,'Master Akun'!$A$5:$E$69,4,FALSE)</f>
        <v>65429198</v>
      </c>
      <c r="E69" s="184"/>
      <c r="F69" s="184"/>
      <c r="G69" s="184"/>
      <c r="H69" s="184">
        <f>VLOOKUP(A69,'Master Akun'!$A$5:$D$69,4,FALSE)</f>
        <v>65429198</v>
      </c>
      <c r="I69" s="19"/>
    </row>
    <row r="70" spans="1:9" x14ac:dyDescent="0.25">
      <c r="A70" s="97" t="s">
        <v>218</v>
      </c>
      <c r="B70" s="19" t="str">
        <f>VLOOKUP(A70,'Master Akun'!$A$5:$B$69,2,FALSE)</f>
        <v>Rugi Penjualan surat-surat berharga</v>
      </c>
      <c r="C70" s="19"/>
      <c r="D70" s="184"/>
      <c r="E70" s="184"/>
      <c r="F70" s="184"/>
      <c r="G70" s="184"/>
      <c r="H70" s="19"/>
      <c r="I70" s="19"/>
    </row>
    <row r="71" spans="1:9" x14ac:dyDescent="0.25">
      <c r="A71" s="97" t="s">
        <v>219</v>
      </c>
      <c r="B71" s="19" t="str">
        <f>VLOOKUP(A71,'Master Akun'!$A$5:$B$69,2,FALSE)</f>
        <v>Rugi Penjualan aktiva tetap</v>
      </c>
      <c r="C71" s="19"/>
      <c r="D71" s="184"/>
      <c r="E71" s="184"/>
      <c r="F71" s="184"/>
      <c r="G71" s="184"/>
      <c r="H71" s="19"/>
      <c r="I71" s="19"/>
    </row>
    <row r="72" spans="1:9" x14ac:dyDescent="0.25">
      <c r="A72" s="178"/>
      <c r="B72" s="179"/>
      <c r="C72" s="182"/>
      <c r="D72" s="186">
        <f>SUM(D7:D71)</f>
        <v>3201617480</v>
      </c>
      <c r="E72" s="186">
        <f>SUM(E7:E71)</f>
        <v>3201617480</v>
      </c>
      <c r="F72" s="182"/>
      <c r="G72" s="182"/>
      <c r="H72" s="182"/>
      <c r="I72" s="182"/>
    </row>
    <row r="73" spans="1:9" x14ac:dyDescent="0.25">
      <c r="A73" s="180"/>
      <c r="B73" s="181"/>
      <c r="C73" s="183"/>
      <c r="D73" s="183"/>
      <c r="E73" s="183"/>
      <c r="F73" s="183"/>
      <c r="G73" s="183"/>
      <c r="H73" s="183"/>
      <c r="I73" s="183"/>
    </row>
  </sheetData>
  <mergeCells count="17">
    <mergeCell ref="G72:G73"/>
    <mergeCell ref="H72:H73"/>
    <mergeCell ref="I72:I73"/>
    <mergeCell ref="A72:B73"/>
    <mergeCell ref="D72:D73"/>
    <mergeCell ref="C72:C73"/>
    <mergeCell ref="E72:E73"/>
    <mergeCell ref="F72:F73"/>
    <mergeCell ref="D5:E5"/>
    <mergeCell ref="F5:G5"/>
    <mergeCell ref="H5:I5"/>
    <mergeCell ref="A1:C1"/>
    <mergeCell ref="A2:C2"/>
    <mergeCell ref="A3:C3"/>
    <mergeCell ref="A5:A6"/>
    <mergeCell ref="B5:B6"/>
    <mergeCell ref="C5:C6"/>
  </mergeCell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2"/>
  <sheetViews>
    <sheetView workbookViewId="0">
      <selection activeCell="E14" sqref="E14"/>
    </sheetView>
  </sheetViews>
  <sheetFormatPr defaultRowHeight="15" x14ac:dyDescent="0.25"/>
  <cols>
    <col min="5" max="5" width="26.7109375" customWidth="1"/>
    <col min="6" max="6" width="23.7109375" customWidth="1"/>
    <col min="7" max="7" width="38.85546875" customWidth="1"/>
  </cols>
  <sheetData>
    <row r="3" spans="2:7" ht="18.75" x14ac:dyDescent="0.3">
      <c r="B3" s="175" t="s">
        <v>172</v>
      </c>
      <c r="C3" s="175"/>
      <c r="D3" s="175"/>
      <c r="E3" s="175"/>
      <c r="F3" s="175"/>
      <c r="G3" s="175"/>
    </row>
    <row r="4" spans="2:7" x14ac:dyDescent="0.25">
      <c r="B4" s="18"/>
      <c r="C4" s="18"/>
      <c r="D4" s="18"/>
      <c r="E4" s="18"/>
      <c r="F4" s="18"/>
      <c r="G4" s="18"/>
    </row>
    <row r="5" spans="2:7" x14ac:dyDescent="0.25">
      <c r="B5" s="176" t="s">
        <v>173</v>
      </c>
      <c r="C5" s="176"/>
      <c r="D5" s="176"/>
      <c r="E5" s="18"/>
      <c r="F5" s="18"/>
      <c r="G5" s="18"/>
    </row>
    <row r="6" spans="2:7" x14ac:dyDescent="0.25">
      <c r="B6" s="32">
        <v>41000</v>
      </c>
      <c r="C6" s="18"/>
      <c r="D6" s="18" t="str">
        <f>VLOOKUP(B6,[1]MASTER!$A$6:$E$57,2,FALSE)</f>
        <v>Penjualan</v>
      </c>
      <c r="E6" s="35"/>
      <c r="F6" s="35"/>
      <c r="G6" s="36"/>
    </row>
    <row r="7" spans="2:7" x14ac:dyDescent="0.25">
      <c r="B7" s="32">
        <v>42000</v>
      </c>
      <c r="C7" s="18"/>
      <c r="D7" s="18" t="str">
        <f>VLOOKUP(B7,[1]MASTER!$A$6:$E$57,2,FALSE)</f>
        <v>Retur Penjualan</v>
      </c>
      <c r="E7" s="36"/>
      <c r="F7" s="18"/>
      <c r="G7" s="36"/>
    </row>
    <row r="8" spans="2:7" x14ac:dyDescent="0.25">
      <c r="B8" s="32">
        <v>43000</v>
      </c>
      <c r="C8" s="18"/>
      <c r="D8" s="18" t="str">
        <f>VLOOKUP(B8,[1]MASTER!$A$6:$E$57,2,FALSE)</f>
        <v>Potongan Penjualan</v>
      </c>
      <c r="E8" s="36"/>
      <c r="F8" s="18"/>
      <c r="G8" s="35"/>
    </row>
    <row r="9" spans="2:7" ht="15.75" thickBot="1" x14ac:dyDescent="0.3">
      <c r="B9" s="32"/>
      <c r="C9" s="34" t="s">
        <v>174</v>
      </c>
      <c r="D9" s="18"/>
      <c r="E9" s="35"/>
      <c r="F9" s="35"/>
      <c r="G9" s="37">
        <f>E7+E8</f>
        <v>0</v>
      </c>
    </row>
    <row r="10" spans="2:7" x14ac:dyDescent="0.25">
      <c r="B10" s="38"/>
      <c r="C10" s="34" t="s">
        <v>175</v>
      </c>
      <c r="D10" s="18"/>
      <c r="E10" s="35"/>
      <c r="F10" s="35"/>
      <c r="G10" s="36">
        <f>G6-G9</f>
        <v>0</v>
      </c>
    </row>
    <row r="11" spans="2:7" x14ac:dyDescent="0.25">
      <c r="B11" s="38"/>
      <c r="C11" s="18"/>
      <c r="D11" s="18"/>
      <c r="E11" s="35"/>
      <c r="F11" s="35"/>
      <c r="G11" s="36"/>
    </row>
    <row r="12" spans="2:7" x14ac:dyDescent="0.25">
      <c r="B12" s="32"/>
      <c r="C12" s="34" t="s">
        <v>85</v>
      </c>
      <c r="D12" s="18"/>
      <c r="E12" s="35"/>
      <c r="F12" s="35"/>
      <c r="G12" s="35"/>
    </row>
    <row r="13" spans="2:7" ht="15.75" thickBot="1" x14ac:dyDescent="0.3">
      <c r="B13" s="32">
        <v>51000</v>
      </c>
      <c r="C13" s="18"/>
      <c r="D13" s="18" t="str">
        <f>VLOOKUP(B13,[1]MASTER!$A$6:$E$57,2,FALSE)</f>
        <v>Harga Pokok Penjualan</v>
      </c>
      <c r="E13" s="35"/>
      <c r="F13" s="18"/>
      <c r="G13" s="37"/>
    </row>
    <row r="14" spans="2:7" x14ac:dyDescent="0.25">
      <c r="B14" s="32"/>
      <c r="C14" s="34" t="s">
        <v>176</v>
      </c>
      <c r="D14" s="18"/>
      <c r="E14" s="35"/>
      <c r="F14" s="35"/>
      <c r="G14" s="36">
        <f>G10-G13</f>
        <v>0</v>
      </c>
    </row>
    <row r="15" spans="2:7" x14ac:dyDescent="0.25">
      <c r="B15" s="38"/>
      <c r="C15" s="18"/>
      <c r="D15" s="18"/>
      <c r="E15" s="35"/>
      <c r="F15" s="35"/>
      <c r="G15" s="36"/>
    </row>
    <row r="16" spans="2:7" x14ac:dyDescent="0.25">
      <c r="B16" s="32"/>
      <c r="C16" s="39" t="s">
        <v>177</v>
      </c>
      <c r="D16" s="18"/>
      <c r="E16" s="36"/>
      <c r="F16" s="35"/>
      <c r="G16" s="35"/>
    </row>
    <row r="17" spans="2:7" x14ac:dyDescent="0.25">
      <c r="B17" s="32"/>
      <c r="C17" s="18"/>
      <c r="D17" s="18"/>
      <c r="E17" s="36"/>
      <c r="F17" s="35"/>
      <c r="G17" s="35"/>
    </row>
    <row r="18" spans="2:7" x14ac:dyDescent="0.25">
      <c r="B18" s="32"/>
      <c r="C18" s="18"/>
      <c r="D18" s="18"/>
      <c r="E18" s="36"/>
      <c r="F18" s="35"/>
      <c r="G18" s="35"/>
    </row>
    <row r="19" spans="2:7" x14ac:dyDescent="0.25">
      <c r="B19" s="32"/>
      <c r="C19" s="18"/>
      <c r="D19" s="18"/>
      <c r="E19" s="36"/>
      <c r="F19" s="35"/>
      <c r="G19" s="35"/>
    </row>
    <row r="20" spans="2:7" x14ac:dyDescent="0.25">
      <c r="B20" s="32"/>
      <c r="C20" s="18"/>
      <c r="D20" s="18"/>
      <c r="E20" s="36"/>
      <c r="F20" s="35"/>
      <c r="G20" s="35"/>
    </row>
    <row r="21" spans="2:7" x14ac:dyDescent="0.25">
      <c r="B21" s="32"/>
      <c r="C21" s="18"/>
      <c r="D21" s="18"/>
      <c r="E21" s="36"/>
      <c r="F21" s="35"/>
      <c r="G21" s="35"/>
    </row>
    <row r="22" spans="2:7" x14ac:dyDescent="0.25">
      <c r="B22" s="32"/>
      <c r="C22" s="18"/>
      <c r="D22" s="18"/>
      <c r="E22" s="36"/>
      <c r="F22" s="35"/>
      <c r="G22" s="35"/>
    </row>
    <row r="23" spans="2:7" x14ac:dyDescent="0.25">
      <c r="B23" s="32"/>
      <c r="C23" s="18"/>
      <c r="D23" s="18"/>
      <c r="E23" s="36"/>
      <c r="F23" s="35"/>
      <c r="G23" s="35"/>
    </row>
    <row r="24" spans="2:7" x14ac:dyDescent="0.25">
      <c r="B24" s="32"/>
      <c r="C24" s="18"/>
      <c r="D24" s="18"/>
      <c r="E24" s="36"/>
      <c r="F24" s="35"/>
      <c r="G24" s="35"/>
    </row>
    <row r="25" spans="2:7" x14ac:dyDescent="0.25">
      <c r="B25" s="32"/>
      <c r="C25" s="18"/>
      <c r="D25" s="18"/>
      <c r="E25" s="36"/>
      <c r="F25" s="35"/>
      <c r="G25" s="35"/>
    </row>
    <row r="26" spans="2:7" x14ac:dyDescent="0.25">
      <c r="B26" s="32"/>
      <c r="C26" s="18"/>
      <c r="D26" s="18"/>
      <c r="E26" s="36"/>
      <c r="F26" s="35"/>
      <c r="G26" s="35"/>
    </row>
    <row r="27" spans="2:7" x14ac:dyDescent="0.25">
      <c r="B27" s="32"/>
      <c r="C27" s="18"/>
      <c r="D27" s="18"/>
      <c r="E27" s="36"/>
      <c r="F27" s="35"/>
      <c r="G27" s="35"/>
    </row>
    <row r="28" spans="2:7" x14ac:dyDescent="0.25">
      <c r="B28" s="32"/>
      <c r="C28" s="18"/>
      <c r="D28" s="18"/>
      <c r="E28" s="36"/>
      <c r="F28" s="35"/>
      <c r="G28" s="35"/>
    </row>
    <row r="29" spans="2:7" ht="15.75" thickBot="1" x14ac:dyDescent="0.3">
      <c r="B29" s="32"/>
      <c r="C29" s="39" t="s">
        <v>178</v>
      </c>
      <c r="D29" s="18"/>
      <c r="E29" s="35"/>
      <c r="F29" s="18"/>
      <c r="G29" s="37">
        <f>SUM(E16:E28)</f>
        <v>0</v>
      </c>
    </row>
    <row r="30" spans="2:7" x14ac:dyDescent="0.25">
      <c r="B30" s="32"/>
      <c r="C30" s="39" t="s">
        <v>179</v>
      </c>
      <c r="D30" s="18"/>
      <c r="E30" s="36"/>
      <c r="F30" s="36"/>
      <c r="G30" s="36">
        <f>G14-G29</f>
        <v>0</v>
      </c>
    </row>
    <row r="31" spans="2:7" x14ac:dyDescent="0.25">
      <c r="B31" s="38"/>
      <c r="C31" s="18"/>
      <c r="D31" s="18"/>
      <c r="E31" s="36"/>
      <c r="F31" s="36"/>
      <c r="G31" s="35"/>
    </row>
    <row r="32" spans="2:7" x14ac:dyDescent="0.25">
      <c r="B32" s="32"/>
      <c r="C32" s="34" t="s">
        <v>180</v>
      </c>
      <c r="D32" s="18"/>
      <c r="E32" s="35"/>
      <c r="F32" s="35"/>
      <c r="G32" s="35"/>
    </row>
    <row r="33" spans="2:7" x14ac:dyDescent="0.25">
      <c r="B33" s="32">
        <v>81001</v>
      </c>
      <c r="C33" s="18"/>
      <c r="D33" s="18" t="str">
        <f>VLOOKUP(B33,[1]MASTER!$A$6:$E$57,2,FALSE)</f>
        <v>Laba Penjualan Aktiva Tetap</v>
      </c>
      <c r="E33" s="36"/>
      <c r="F33" s="35"/>
      <c r="G33" s="35"/>
    </row>
    <row r="34" spans="2:7" x14ac:dyDescent="0.25">
      <c r="B34" s="32">
        <v>81002</v>
      </c>
      <c r="C34" s="18"/>
      <c r="D34" s="18" t="str">
        <f>VLOOKUP(B34,[1]MASTER!$A$6:$E$57,2,FALSE)</f>
        <v>Pendapatan Jasa Giro</v>
      </c>
      <c r="E34" s="36"/>
      <c r="F34" s="35"/>
      <c r="G34" s="35"/>
    </row>
    <row r="35" spans="2:7" ht="15.75" thickBot="1" x14ac:dyDescent="0.3">
      <c r="B35" s="32"/>
      <c r="C35" s="39" t="s">
        <v>181</v>
      </c>
      <c r="D35" s="18"/>
      <c r="E35" s="35"/>
      <c r="F35" s="37">
        <f>SUM(E33:E34)</f>
        <v>0</v>
      </c>
      <c r="G35" s="35"/>
    </row>
    <row r="36" spans="2:7" x14ac:dyDescent="0.25">
      <c r="B36" s="38"/>
      <c r="C36" s="18"/>
      <c r="D36" s="18"/>
      <c r="E36" s="35"/>
      <c r="F36" s="35"/>
      <c r="G36" s="35"/>
    </row>
    <row r="37" spans="2:7" x14ac:dyDescent="0.25">
      <c r="B37" s="32"/>
      <c r="C37" s="34" t="s">
        <v>182</v>
      </c>
      <c r="D37" s="18"/>
      <c r="E37" s="35"/>
      <c r="F37" s="35"/>
      <c r="G37" s="35"/>
    </row>
    <row r="38" spans="2:7" x14ac:dyDescent="0.25">
      <c r="B38" s="32">
        <v>91001</v>
      </c>
      <c r="C38" s="18"/>
      <c r="D38" s="18" t="str">
        <f>VLOOKUP(B38,[1]MASTER!$A$6:$E$57,2,FALSE)</f>
        <v>Beban Administrasi Bank</v>
      </c>
      <c r="E38" s="36"/>
      <c r="F38" s="35"/>
      <c r="G38" s="35"/>
    </row>
    <row r="39" spans="2:7" x14ac:dyDescent="0.25">
      <c r="B39" s="32">
        <v>91002</v>
      </c>
      <c r="C39" s="18"/>
      <c r="D39" s="18" t="str">
        <f>VLOOKUP(B39,[1]MASTER!$A$6:$E$57,2,FALSE)</f>
        <v>Beban Bunga</v>
      </c>
      <c r="E39" s="36"/>
      <c r="F39" s="35"/>
      <c r="G39" s="35"/>
    </row>
    <row r="40" spans="2:7" ht="15.75" thickBot="1" x14ac:dyDescent="0.3">
      <c r="B40" s="32"/>
      <c r="C40" s="34" t="s">
        <v>183</v>
      </c>
      <c r="D40" s="18"/>
      <c r="E40" s="35"/>
      <c r="F40" s="37">
        <f>SUM(E38:E39)</f>
        <v>0</v>
      </c>
      <c r="G40" s="35"/>
    </row>
    <row r="41" spans="2:7" ht="15.75" thickBot="1" x14ac:dyDescent="0.3">
      <c r="B41" s="32"/>
      <c r="C41" s="34" t="s">
        <v>184</v>
      </c>
      <c r="D41" s="18"/>
      <c r="E41" s="35"/>
      <c r="F41" s="35"/>
      <c r="G41" s="37">
        <f>F35-F40</f>
        <v>0</v>
      </c>
    </row>
    <row r="42" spans="2:7" x14ac:dyDescent="0.25">
      <c r="B42" s="32"/>
      <c r="C42" s="34" t="s">
        <v>185</v>
      </c>
      <c r="D42" s="18"/>
      <c r="E42" s="35"/>
      <c r="F42" s="35"/>
      <c r="G42" s="36">
        <f>G30+G41</f>
        <v>0</v>
      </c>
    </row>
  </sheetData>
  <mergeCells count="2">
    <mergeCell ref="B3:G3"/>
    <mergeCell ref="B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9" sqref="J9"/>
    </sheetView>
  </sheetViews>
  <sheetFormatPr defaultRowHeight="15" x14ac:dyDescent="0.25"/>
  <sheetData>
    <row r="1" spans="1:8" ht="18.75" x14ac:dyDescent="0.3">
      <c r="A1" s="62" t="s">
        <v>0</v>
      </c>
      <c r="B1" s="62"/>
      <c r="C1" s="62"/>
      <c r="D1" s="62"/>
      <c r="E1" s="55"/>
    </row>
    <row r="2" spans="1:8" ht="18.75" x14ac:dyDescent="0.3">
      <c r="A2" s="62" t="s">
        <v>187</v>
      </c>
      <c r="B2" s="62"/>
      <c r="C2" s="62"/>
      <c r="D2" s="62"/>
      <c r="E2" s="55"/>
    </row>
    <row r="3" spans="1:8" ht="21" x14ac:dyDescent="0.35">
      <c r="A3" s="77" t="s">
        <v>206</v>
      </c>
      <c r="B3" s="77"/>
      <c r="C3" s="77"/>
      <c r="D3" s="77"/>
      <c r="E3" s="55"/>
    </row>
    <row r="7" spans="1:8" ht="15.75" x14ac:dyDescent="0.25">
      <c r="B7" s="63" t="s">
        <v>188</v>
      </c>
      <c r="C7" s="63"/>
      <c r="D7" s="63"/>
    </row>
    <row r="8" spans="1:8" x14ac:dyDescent="0.25">
      <c r="B8" t="s">
        <v>189</v>
      </c>
      <c r="H8" t="s">
        <v>191</v>
      </c>
    </row>
    <row r="9" spans="1:8" x14ac:dyDescent="0.25">
      <c r="B9" t="s">
        <v>80</v>
      </c>
      <c r="G9" t="s">
        <v>191</v>
      </c>
    </row>
    <row r="10" spans="1:8" x14ac:dyDescent="0.25">
      <c r="G10" t="s">
        <v>192</v>
      </c>
    </row>
    <row r="11" spans="1:8" ht="15.75" x14ac:dyDescent="0.25">
      <c r="B11" s="63" t="s">
        <v>190</v>
      </c>
      <c r="C11" s="63"/>
      <c r="D11" s="63"/>
      <c r="H11" t="s">
        <v>191</v>
      </c>
    </row>
    <row r="12" spans="1:8" x14ac:dyDescent="0.25">
      <c r="H12" t="s">
        <v>191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Master Akun</vt:lpstr>
      <vt:lpstr>Jurnal Umum</vt:lpstr>
      <vt:lpstr>Buku Pembantu Piutang</vt:lpstr>
      <vt:lpstr>Buku Pembantu Hutang</vt:lpstr>
      <vt:lpstr>Buku Pembantu Persediaan</vt:lpstr>
      <vt:lpstr>Buku Besar </vt:lpstr>
      <vt:lpstr>Neraca Saldo</vt:lpstr>
      <vt:lpstr>Laporan Laba Rugi</vt:lpstr>
      <vt:lpstr>Laporan Perubahan Laba di Tahan</vt:lpstr>
      <vt:lpstr>Neraca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Akuntansi</dc:creator>
  <cp:lastModifiedBy>user</cp:lastModifiedBy>
  <dcterms:created xsi:type="dcterms:W3CDTF">2020-10-20T00:50:29Z</dcterms:created>
  <dcterms:modified xsi:type="dcterms:W3CDTF">2020-12-15T07:47:36Z</dcterms:modified>
</cp:coreProperties>
</file>