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5975" windowHeight="7650" activeTab="4"/>
  </bookViews>
  <sheets>
    <sheet name="MASTER AKUN" sheetId="1" r:id="rId1"/>
    <sheet name="JURNAL UMUM" sheetId="2" r:id="rId2"/>
    <sheet name="BB PIUTANG" sheetId="4" r:id="rId3"/>
    <sheet name="BB HUTANG" sheetId="5" r:id="rId4"/>
    <sheet name="BUKU BESARR" sheetId="7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H265" i="7"/>
  <c r="G265"/>
  <c r="I264"/>
  <c r="C258"/>
  <c r="H253"/>
  <c r="G253"/>
  <c r="J252"/>
  <c r="I252"/>
  <c r="C246"/>
  <c r="H241"/>
  <c r="G241"/>
  <c r="J240"/>
  <c r="I240"/>
  <c r="C234"/>
  <c r="H229"/>
  <c r="G229"/>
  <c r="J228"/>
  <c r="I228"/>
  <c r="I229" s="1"/>
  <c r="C222"/>
  <c r="H217"/>
  <c r="G217"/>
  <c r="J216"/>
  <c r="I216"/>
  <c r="C210"/>
  <c r="H205"/>
  <c r="G205"/>
  <c r="J204"/>
  <c r="I204"/>
  <c r="C198"/>
  <c r="H193"/>
  <c r="G193"/>
  <c r="J192"/>
  <c r="I192"/>
  <c r="C186"/>
  <c r="H181"/>
  <c r="G181"/>
  <c r="J180"/>
  <c r="I180"/>
  <c r="I181" s="1"/>
  <c r="C174"/>
  <c r="H169"/>
  <c r="G169"/>
  <c r="J168"/>
  <c r="I168"/>
  <c r="C162"/>
  <c r="H157"/>
  <c r="G157"/>
  <c r="J156"/>
  <c r="I156"/>
  <c r="C150"/>
  <c r="H145"/>
  <c r="J145" s="1"/>
  <c r="G145"/>
  <c r="I144"/>
  <c r="C138"/>
  <c r="H133"/>
  <c r="G133"/>
  <c r="I132"/>
  <c r="C126"/>
  <c r="H121"/>
  <c r="J121" s="1"/>
  <c r="G121"/>
  <c r="I120"/>
  <c r="C114"/>
  <c r="H109"/>
  <c r="G109"/>
  <c r="I108"/>
  <c r="C102"/>
  <c r="H97"/>
  <c r="J97" s="1"/>
  <c r="G97"/>
  <c r="I96"/>
  <c r="C90"/>
  <c r="H85"/>
  <c r="I85" s="1"/>
  <c r="G85"/>
  <c r="I84"/>
  <c r="C78"/>
  <c r="H73"/>
  <c r="J73" s="1"/>
  <c r="G73"/>
  <c r="I72"/>
  <c r="C66"/>
  <c r="I61"/>
  <c r="H61"/>
  <c r="G61"/>
  <c r="J60"/>
  <c r="C54"/>
  <c r="H49"/>
  <c r="G49"/>
  <c r="I48"/>
  <c r="C42"/>
  <c r="H37"/>
  <c r="G37"/>
  <c r="I36"/>
  <c r="C30"/>
  <c r="H25"/>
  <c r="G25"/>
  <c r="I24"/>
  <c r="C18"/>
  <c r="H12"/>
  <c r="G12"/>
  <c r="I11"/>
  <c r="C5"/>
  <c r="I12" l="1"/>
  <c r="I37"/>
  <c r="J61"/>
  <c r="I25"/>
  <c r="I49"/>
  <c r="J169"/>
  <c r="J217"/>
  <c r="J25"/>
  <c r="J85"/>
  <c r="J181"/>
  <c r="I193"/>
  <c r="J229"/>
  <c r="I241"/>
  <c r="J265"/>
  <c r="I97"/>
  <c r="I109"/>
  <c r="I121"/>
  <c r="I145"/>
  <c r="J157"/>
  <c r="I169"/>
  <c r="J205"/>
  <c r="I217"/>
  <c r="J253"/>
  <c r="I265"/>
  <c r="J12"/>
  <c r="J37"/>
  <c r="J49"/>
  <c r="I73"/>
  <c r="J109"/>
  <c r="J133"/>
  <c r="I157"/>
  <c r="J193"/>
  <c r="I205"/>
  <c r="J241"/>
  <c r="I253"/>
  <c r="I133"/>
  <c r="E71" i="2" l="1"/>
  <c r="E70"/>
  <c r="E69"/>
  <c r="E68"/>
  <c r="E67"/>
  <c r="E66"/>
  <c r="H54" i="5" l="1"/>
  <c r="G54"/>
  <c r="J53"/>
  <c r="C46"/>
  <c r="H41"/>
  <c r="G41"/>
  <c r="J40"/>
  <c r="C33"/>
  <c r="H27"/>
  <c r="G27"/>
  <c r="J26"/>
  <c r="H13"/>
  <c r="G13"/>
  <c r="J12"/>
  <c r="C5"/>
  <c r="H81" i="4"/>
  <c r="G81"/>
  <c r="I80"/>
  <c r="C73"/>
  <c r="H68"/>
  <c r="G68"/>
  <c r="I67"/>
  <c r="C60"/>
  <c r="H54"/>
  <c r="G54"/>
  <c r="I53"/>
  <c r="C46"/>
  <c r="H42"/>
  <c r="I42" s="1"/>
  <c r="I41"/>
  <c r="C34"/>
  <c r="H30"/>
  <c r="G30"/>
  <c r="I29"/>
  <c r="C22"/>
  <c r="H15"/>
  <c r="G15"/>
  <c r="I14"/>
  <c r="C7"/>
  <c r="I15" l="1"/>
  <c r="N7" s="1"/>
  <c r="I30"/>
  <c r="N8" s="1"/>
  <c r="I54" i="5"/>
  <c r="J54" i="4"/>
  <c r="J81"/>
  <c r="I27" i="5"/>
  <c r="J13"/>
  <c r="I13" s="1"/>
  <c r="J27"/>
  <c r="I41"/>
  <c r="J54"/>
  <c r="J30" i="4"/>
  <c r="I54"/>
  <c r="I68"/>
  <c r="I81"/>
  <c r="J41" i="5"/>
  <c r="J15" i="4"/>
  <c r="J42"/>
  <c r="J68"/>
  <c r="N13" l="1"/>
  <c r="E81" i="2" l="1"/>
  <c r="E64" l="1"/>
  <c r="E63"/>
  <c r="E61"/>
  <c r="E59"/>
  <c r="E56"/>
  <c r="E55"/>
  <c r="E54"/>
  <c r="E53"/>
  <c r="E51"/>
  <c r="E50"/>
  <c r="E49"/>
  <c r="E48"/>
  <c r="E47"/>
  <c r="E46"/>
  <c r="E45"/>
  <c r="E43"/>
  <c r="E44"/>
  <c r="E24"/>
  <c r="E23"/>
  <c r="E22"/>
  <c r="E42"/>
  <c r="E41"/>
  <c r="E40"/>
  <c r="E38"/>
  <c r="E36"/>
  <c r="E34"/>
  <c r="E32"/>
  <c r="E31"/>
  <c r="E30"/>
  <c r="E29"/>
  <c r="E27"/>
  <c r="E62" l="1"/>
  <c r="E20"/>
  <c r="E19"/>
  <c r="E15" l="1"/>
  <c r="E14"/>
  <c r="E16"/>
  <c r="E17"/>
  <c r="E18"/>
  <c r="E21"/>
  <c r="E25"/>
  <c r="E26"/>
  <c r="E28"/>
  <c r="E33"/>
  <c r="E37"/>
  <c r="E39"/>
  <c r="E52"/>
  <c r="E57"/>
  <c r="E58"/>
  <c r="E60"/>
  <c r="E65"/>
  <c r="E72"/>
  <c r="E73"/>
  <c r="E74"/>
  <c r="E75"/>
  <c r="E76"/>
  <c r="E77"/>
  <c r="E78"/>
  <c r="E79"/>
  <c r="E80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12"/>
  <c r="E9"/>
  <c r="E10"/>
  <c r="E11"/>
  <c r="E13"/>
  <c r="E8"/>
  <c r="H137"/>
  <c r="G136"/>
  <c r="G133"/>
  <c r="G127"/>
  <c r="G126"/>
  <c r="L124"/>
  <c r="H123"/>
  <c r="G122"/>
  <c r="O120"/>
  <c r="O119"/>
  <c r="G118"/>
  <c r="H117"/>
  <c r="O112"/>
  <c r="O111"/>
  <c r="G110"/>
  <c r="H109"/>
  <c r="G104"/>
  <c r="G103"/>
  <c r="O102"/>
  <c r="O101"/>
  <c r="G100"/>
  <c r="G97"/>
  <c r="G96"/>
  <c r="G94"/>
  <c r="H95" s="1"/>
  <c r="L92"/>
  <c r="L91"/>
  <c r="L90"/>
  <c r="O87"/>
  <c r="O86"/>
  <c r="O85"/>
  <c r="G84"/>
  <c r="H83"/>
  <c r="H80"/>
  <c r="H79" s="1"/>
  <c r="O73"/>
  <c r="G69"/>
  <c r="G68"/>
  <c r="H66"/>
  <c r="H67" s="1"/>
  <c r="G63"/>
  <c r="G62" s="1"/>
  <c r="G55"/>
  <c r="O54"/>
  <c r="O53"/>
  <c r="G52"/>
  <c r="H51"/>
  <c r="H47"/>
  <c r="L43"/>
  <c r="O41"/>
  <c r="O40"/>
  <c r="G39"/>
  <c r="H38"/>
  <c r="G36"/>
  <c r="L32"/>
  <c r="L31"/>
  <c r="H28"/>
  <c r="H25"/>
  <c r="O20"/>
  <c r="O19"/>
  <c r="G18"/>
  <c r="F83" i="1"/>
  <c r="E83"/>
  <c r="O56"/>
</calcChain>
</file>

<file path=xl/sharedStrings.xml><?xml version="1.0" encoding="utf-8"?>
<sst xmlns="http://schemas.openxmlformats.org/spreadsheetml/2006/main" count="1248" uniqueCount="349">
  <si>
    <t>PT.Kharisma Digital Neraca Saldo Periode 30 November 2017</t>
  </si>
  <si>
    <t>DAFTAR PIUTANG</t>
  </si>
  <si>
    <t>DAFTAR NAMA ACCOUNT PT. KHARISMA DI GITAL</t>
  </si>
  <si>
    <t>No - Acc</t>
  </si>
  <si>
    <t>Perkiraan</t>
  </si>
  <si>
    <t>Ref</t>
  </si>
  <si>
    <t>Debet</t>
  </si>
  <si>
    <t>Kredit</t>
  </si>
  <si>
    <t>Daftar Piutang PT.Kharisma Digital sampai dengan periode 30 November 2011 sebagai berikut:</t>
  </si>
  <si>
    <t>1-0000</t>
  </si>
  <si>
    <t>Harta</t>
  </si>
  <si>
    <t>1-1000</t>
  </si>
  <si>
    <t>Harta lancar</t>
  </si>
  <si>
    <t>&gt; Piutang Usaha</t>
  </si>
  <si>
    <t xml:space="preserve">   1-1100</t>
  </si>
  <si>
    <t>Kas Kecil</t>
  </si>
  <si>
    <t xml:space="preserve">   1-1110</t>
  </si>
  <si>
    <t>Bank</t>
  </si>
  <si>
    <t xml:space="preserve">DAFTAR PIUTANG USAHA </t>
  </si>
  <si>
    <t xml:space="preserve">   1-1120</t>
  </si>
  <si>
    <t>Surat-surat Berharga</t>
  </si>
  <si>
    <t>Kode</t>
  </si>
  <si>
    <t>Nama Pelanggan</t>
  </si>
  <si>
    <t>Jumlah Piutang</t>
  </si>
  <si>
    <t>Keterangan</t>
  </si>
  <si>
    <t xml:space="preserve">   1-1130</t>
  </si>
  <si>
    <t>Piutang Usaha</t>
  </si>
  <si>
    <t>CS-001</t>
  </si>
  <si>
    <t>Miraco Digital</t>
  </si>
  <si>
    <t>Tanggal 25 Oktober 2011, Termin 2/10 n/30</t>
  </si>
  <si>
    <t xml:space="preserve">   1-1140</t>
  </si>
  <si>
    <t>Cadangan Kerugian Piutang</t>
  </si>
  <si>
    <t>CS-002</t>
  </si>
  <si>
    <t>Panorama Foto</t>
  </si>
  <si>
    <t>Tanggal 03 Nopember 2011, Termin 2/10 n/20</t>
  </si>
  <si>
    <t xml:space="preserve">   1-1150</t>
  </si>
  <si>
    <t>Piutang Karyawan</t>
  </si>
  <si>
    <t>CS-003</t>
  </si>
  <si>
    <t>Kota Raja Digital</t>
  </si>
  <si>
    <t xml:space="preserve">   1-1160</t>
  </si>
  <si>
    <t>Piutang Lain-lain</t>
  </si>
  <si>
    <t>CS-004</t>
  </si>
  <si>
    <t xml:space="preserve">   1-1170</t>
  </si>
  <si>
    <t>Persediaan Barang Dagang</t>
  </si>
  <si>
    <t>CS-005</t>
  </si>
  <si>
    <t xml:space="preserve">   1-1180</t>
  </si>
  <si>
    <t>Persediaan Perlengkapan Kantor</t>
  </si>
  <si>
    <t>CS-006</t>
  </si>
  <si>
    <t xml:space="preserve">   1-1190</t>
  </si>
  <si>
    <t>Persediaan Perlengkapan Toko</t>
  </si>
  <si>
    <t>CS-007</t>
  </si>
  <si>
    <t xml:space="preserve">   1-1200</t>
  </si>
  <si>
    <t>PPN Masukan</t>
  </si>
  <si>
    <t>CS-008</t>
  </si>
  <si>
    <t xml:space="preserve">   1-1210</t>
  </si>
  <si>
    <t>Pajak di bayar di muka</t>
  </si>
  <si>
    <t>Jumlah</t>
  </si>
  <si>
    <t xml:space="preserve">   1-1220</t>
  </si>
  <si>
    <t>Asuransi Di bayar di muka</t>
  </si>
  <si>
    <t>&gt; Piutang Karyawan</t>
  </si>
  <si>
    <t xml:space="preserve">   1-1230</t>
  </si>
  <si>
    <t>Iklan di bayar di muka</t>
  </si>
  <si>
    <t xml:space="preserve">   1-2000</t>
  </si>
  <si>
    <t>Harta Tetap</t>
  </si>
  <si>
    <t>DAFTAR PIUTANG KARYAWAN</t>
  </si>
  <si>
    <t>1-2100</t>
  </si>
  <si>
    <t>Tanah</t>
  </si>
  <si>
    <t>Nama Karyawan</t>
  </si>
  <si>
    <t>1-21200</t>
  </si>
  <si>
    <t>Bangunan</t>
  </si>
  <si>
    <t>KR-0001</t>
  </si>
  <si>
    <t>Angga Andrianto</t>
  </si>
  <si>
    <t>1-21201</t>
  </si>
  <si>
    <t>Akumulasi Penyusutan Bangunan</t>
  </si>
  <si>
    <t>KR-0002</t>
  </si>
  <si>
    <t>Stevani Agustina</t>
  </si>
  <si>
    <t>1-21300</t>
  </si>
  <si>
    <t>Kendaraan</t>
  </si>
  <si>
    <t>KR-0003</t>
  </si>
  <si>
    <t>Iskandar</t>
  </si>
  <si>
    <t>1-21301</t>
  </si>
  <si>
    <t>Akumulasi Penyusutan Kendaraan</t>
  </si>
  <si>
    <t>KR-0004</t>
  </si>
  <si>
    <t>1-21400</t>
  </si>
  <si>
    <t>Peralatan</t>
  </si>
  <si>
    <t>KR-0005</t>
  </si>
  <si>
    <t>1-21401</t>
  </si>
  <si>
    <t>Akumulasi Penyusutan Peralatan</t>
  </si>
  <si>
    <t>KR-0006</t>
  </si>
  <si>
    <t>2-0000</t>
  </si>
  <si>
    <t>Hutang</t>
  </si>
  <si>
    <t>2-1000</t>
  </si>
  <si>
    <t>Hutang Lancar</t>
  </si>
  <si>
    <t>2-1100</t>
  </si>
  <si>
    <t>Hutang Usaha</t>
  </si>
  <si>
    <t>DAFTAR HUTANG</t>
  </si>
  <si>
    <t>2-1110</t>
  </si>
  <si>
    <t>Biaya Gaji yang masih harus dibayar</t>
  </si>
  <si>
    <t>2-1120</t>
  </si>
  <si>
    <t>Biaya Listrik, Telp dan Air yang masih harus dibayar</t>
  </si>
  <si>
    <t>Daftar Hutang PT.Kharisma Digital sampai dengan periode 30 November 2011 sebagai berikut:</t>
  </si>
  <si>
    <t>2-1130</t>
  </si>
  <si>
    <t>PPN Keluaran</t>
  </si>
  <si>
    <t>2-1140</t>
  </si>
  <si>
    <t>Hutang Pajak Penghasilan</t>
  </si>
  <si>
    <t>2-1150</t>
  </si>
  <si>
    <t>Hutang Dividen</t>
  </si>
  <si>
    <t>2-1160</t>
  </si>
  <si>
    <t>Hutang Lain-lain</t>
  </si>
  <si>
    <t>SP-001</t>
  </si>
  <si>
    <t>PT. Nicol Photocam</t>
  </si>
  <si>
    <t>Tanggal 26 November 2011, Termin 3/10 n/30</t>
  </si>
  <si>
    <t>2-2000</t>
  </si>
  <si>
    <t>Utang Jangka Panjang</t>
  </si>
  <si>
    <t>SP-002</t>
  </si>
  <si>
    <t>2-2100</t>
  </si>
  <si>
    <t>Hutang Bank</t>
  </si>
  <si>
    <t>SP-003</t>
  </si>
  <si>
    <t>3-000</t>
  </si>
  <si>
    <t>Modal</t>
  </si>
  <si>
    <t>SP-004</t>
  </si>
  <si>
    <t>3-1100</t>
  </si>
  <si>
    <t>Modal Saham</t>
  </si>
  <si>
    <t>SP-005</t>
  </si>
  <si>
    <t>3-1200</t>
  </si>
  <si>
    <t>Laba Di Tahan</t>
  </si>
  <si>
    <t>SP-006</t>
  </si>
  <si>
    <t>3-1300</t>
  </si>
  <si>
    <t>Deviden</t>
  </si>
  <si>
    <t>3-1400</t>
  </si>
  <si>
    <t>Laba Tahun Berjalan</t>
  </si>
  <si>
    <t>4-0000</t>
  </si>
  <si>
    <t>Pendapatan</t>
  </si>
  <si>
    <t>DAFTAR PERSEDIAAN</t>
  </si>
  <si>
    <t>4-1000</t>
  </si>
  <si>
    <t>Penjualan</t>
  </si>
  <si>
    <t>4-1200</t>
  </si>
  <si>
    <t>Potongan Penjualan</t>
  </si>
  <si>
    <t>Daftar Persediaan Barang Dagangan PT.Kharisma Digital periode 30 November 2011 sebagai berikut:</t>
  </si>
  <si>
    <t>4-1300</t>
  </si>
  <si>
    <t>Retur Penjualan</t>
  </si>
  <si>
    <t>5-0000</t>
  </si>
  <si>
    <t>Harga Pokok Penjualan</t>
  </si>
  <si>
    <t>5-1000</t>
  </si>
  <si>
    <t>Kode Barang</t>
  </si>
  <si>
    <t>Item</t>
  </si>
  <si>
    <t>Kuantitas</t>
  </si>
  <si>
    <t>Harga Pokok/Unit</t>
  </si>
  <si>
    <t>Total Harga Pokok</t>
  </si>
  <si>
    <t>5-2000</t>
  </si>
  <si>
    <t>Potongan Pembelian</t>
  </si>
  <si>
    <t>N-001</t>
  </si>
  <si>
    <t>Nicol-D700</t>
  </si>
  <si>
    <t>5-3000</t>
  </si>
  <si>
    <t>Retur Pembelian</t>
  </si>
  <si>
    <t>N-002</t>
  </si>
  <si>
    <t>Nicol-D600</t>
  </si>
  <si>
    <t>5-4000</t>
  </si>
  <si>
    <t>Ongkos Angkut Pembeliaan</t>
  </si>
  <si>
    <t>N-003</t>
  </si>
  <si>
    <t>Nicol-D500</t>
  </si>
  <si>
    <t>6-000</t>
  </si>
  <si>
    <t>Biaya</t>
  </si>
  <si>
    <t>N-004</t>
  </si>
  <si>
    <t>6-1000</t>
  </si>
  <si>
    <t>Biaya Penjualan</t>
  </si>
  <si>
    <t>N-005</t>
  </si>
  <si>
    <t>6-1100</t>
  </si>
  <si>
    <t>Biaya Gaji dan Upah</t>
  </si>
  <si>
    <t>N-006</t>
  </si>
  <si>
    <t>6-1110</t>
  </si>
  <si>
    <t>Biaya Penyusutan Kendaraan</t>
  </si>
  <si>
    <t>Total</t>
  </si>
  <si>
    <t>6-1120</t>
  </si>
  <si>
    <t>Biaya Iklan dan Promosi</t>
  </si>
  <si>
    <t>6-1130</t>
  </si>
  <si>
    <t>Biaya Asuransi</t>
  </si>
  <si>
    <t>6-1140</t>
  </si>
  <si>
    <t>Biaya Perlengkapan Toko</t>
  </si>
  <si>
    <t>6-1150</t>
  </si>
  <si>
    <t>Biaya Lain-lain Penjualan</t>
  </si>
  <si>
    <t>6-2000</t>
  </si>
  <si>
    <t>Biaya Administrasi dan Umum</t>
  </si>
  <si>
    <t>6-2100</t>
  </si>
  <si>
    <t>6-2200</t>
  </si>
  <si>
    <t xml:space="preserve">Biaya Listrik, Telp dan Air </t>
  </si>
  <si>
    <t>6-2300</t>
  </si>
  <si>
    <t>Biaya Pemeliharaan dan Perbaikan</t>
  </si>
  <si>
    <t>6-2400</t>
  </si>
  <si>
    <t>Biaya Enertein</t>
  </si>
  <si>
    <t>6-2500</t>
  </si>
  <si>
    <t>Pajak Penghasilan</t>
  </si>
  <si>
    <t>6-2600</t>
  </si>
  <si>
    <t>Biaya Perlengkapan Kantor</t>
  </si>
  <si>
    <t>6-2700</t>
  </si>
  <si>
    <t>Biaya Penyusutan Peralatan</t>
  </si>
  <si>
    <t>6-2800</t>
  </si>
  <si>
    <t>Biaya Penyusutan Bangunan</t>
  </si>
  <si>
    <t>6-2900</t>
  </si>
  <si>
    <t>Biaya Lain-lain Administrasi dan Umum</t>
  </si>
  <si>
    <t>8-0000</t>
  </si>
  <si>
    <t>Pendapatan Lain-lain</t>
  </si>
  <si>
    <t>8-1000</t>
  </si>
  <si>
    <t>Pendapatan Jasa Giro</t>
  </si>
  <si>
    <t>8-2000</t>
  </si>
  <si>
    <t>Pendapatan Deviden</t>
  </si>
  <si>
    <t>8-3000</t>
  </si>
  <si>
    <t>Pendapatan Denda Keterlambatan</t>
  </si>
  <si>
    <t>8-4000</t>
  </si>
  <si>
    <t>Laba Penjualan Surat Surat Berharga</t>
  </si>
  <si>
    <t>8-5000</t>
  </si>
  <si>
    <t>Laba Penjualan Aktiva Tetap</t>
  </si>
  <si>
    <t>8-6000</t>
  </si>
  <si>
    <t>9-0000</t>
  </si>
  <si>
    <t>Biaya Lain-lain</t>
  </si>
  <si>
    <t>9-1000</t>
  </si>
  <si>
    <t>Biaya Administrasi Bank</t>
  </si>
  <si>
    <t>9-2000</t>
  </si>
  <si>
    <t>Biaya Bunga Bank</t>
  </si>
  <si>
    <t>9-3000</t>
  </si>
  <si>
    <t>Rugi Penjualan Surat Surat Berharga</t>
  </si>
  <si>
    <t>9-4000</t>
  </si>
  <si>
    <t>Rugi Penjualan Aktiva Tetap</t>
  </si>
  <si>
    <t>PT.KHARISMA DIGITAL</t>
  </si>
  <si>
    <t>JURNAL UMUM</t>
  </si>
  <si>
    <t>BULAN DESEMBER 2017</t>
  </si>
  <si>
    <t>C</t>
  </si>
  <si>
    <t>NO.ACC</t>
  </si>
  <si>
    <t>TANGGAL</t>
  </si>
  <si>
    <t>NO.BUKTI</t>
  </si>
  <si>
    <t>NO COST</t>
  </si>
  <si>
    <t>URAIAN/KETERANGAN</t>
  </si>
  <si>
    <t>R/F</t>
  </si>
  <si>
    <t>DEBIT</t>
  </si>
  <si>
    <t>KREDIT</t>
  </si>
  <si>
    <t>KODE</t>
  </si>
  <si>
    <t>BARANG MASUK</t>
  </si>
  <si>
    <t>BARANG KELUAR</t>
  </si>
  <si>
    <t>VENDOR, PERSEDIAAN</t>
  </si>
  <si>
    <t>PERSEDIAAN</t>
  </si>
  <si>
    <t>QUANTITY</t>
  </si>
  <si>
    <t>HARGA</t>
  </si>
  <si>
    <t>JUMLAH</t>
  </si>
  <si>
    <t xml:space="preserve">JUMLAH </t>
  </si>
  <si>
    <t>01 DES</t>
  </si>
  <si>
    <t>001/BKK</t>
  </si>
  <si>
    <t>02 DES</t>
  </si>
  <si>
    <t>03 DES</t>
  </si>
  <si>
    <t>04 DES</t>
  </si>
  <si>
    <t>001/BKM</t>
  </si>
  <si>
    <t>080/FPJ</t>
  </si>
  <si>
    <t>001/VKK</t>
  </si>
  <si>
    <t>002/BKM</t>
  </si>
  <si>
    <t>002/BKK</t>
  </si>
  <si>
    <t>05 DES</t>
  </si>
  <si>
    <t>003/BKK</t>
  </si>
  <si>
    <t>CS-0003</t>
  </si>
  <si>
    <t>120/NP/FP</t>
  </si>
  <si>
    <t xml:space="preserve">06 DES </t>
  </si>
  <si>
    <t>081/FPJ</t>
  </si>
  <si>
    <t>06 DES</t>
  </si>
  <si>
    <t>001/BM</t>
  </si>
  <si>
    <t>08 DES</t>
  </si>
  <si>
    <t>002/VKK</t>
  </si>
  <si>
    <t>09 DES</t>
  </si>
  <si>
    <t>082/FPJ</t>
  </si>
  <si>
    <t>10 DES</t>
  </si>
  <si>
    <t>003/BKM</t>
  </si>
  <si>
    <t>004/BKK</t>
  </si>
  <si>
    <t>005/BKK</t>
  </si>
  <si>
    <t>004/BKM</t>
  </si>
  <si>
    <t>11 DES</t>
  </si>
  <si>
    <t>006/BKK</t>
  </si>
  <si>
    <t>13 DES</t>
  </si>
  <si>
    <t>005/BKM</t>
  </si>
  <si>
    <t>14 DES</t>
  </si>
  <si>
    <t>003/VKK</t>
  </si>
  <si>
    <t>006/BKM</t>
  </si>
  <si>
    <t>007/BKK</t>
  </si>
  <si>
    <t>15 DES</t>
  </si>
  <si>
    <t>083/FPJ</t>
  </si>
  <si>
    <t>008/BKK</t>
  </si>
  <si>
    <t>17 DES</t>
  </si>
  <si>
    <t>130/NP/FP</t>
  </si>
  <si>
    <t>18 DES</t>
  </si>
  <si>
    <t>007/BKM</t>
  </si>
  <si>
    <t>008/BKM</t>
  </si>
  <si>
    <t>19 DES</t>
  </si>
  <si>
    <t>084/FPJ</t>
  </si>
  <si>
    <t>20 DES</t>
  </si>
  <si>
    <t>004/VKK</t>
  </si>
  <si>
    <t>085/FPJ</t>
  </si>
  <si>
    <t>002/BM</t>
  </si>
  <si>
    <t>21 DES</t>
  </si>
  <si>
    <t>009/BKM</t>
  </si>
  <si>
    <t>010/BKM</t>
  </si>
  <si>
    <t>23 DES</t>
  </si>
  <si>
    <t>011/BKM</t>
  </si>
  <si>
    <t>25 DES</t>
  </si>
  <si>
    <t>003/BM</t>
  </si>
  <si>
    <t>PT. KHARISMA DIGITAL</t>
  </si>
  <si>
    <t>BUKU BANTU PIUTANG</t>
  </si>
  <si>
    <t>PIUTANG USAHA</t>
  </si>
  <si>
    <t>Kode Costumer :</t>
  </si>
  <si>
    <t>Kode Pelanggan</t>
  </si>
  <si>
    <t>Nama Costumer :</t>
  </si>
  <si>
    <t>MIRACO DIGITAL</t>
  </si>
  <si>
    <t>Alamat Costumer :</t>
  </si>
  <si>
    <t>PANORAMA FOTO</t>
  </si>
  <si>
    <t>Telp/Hp :</t>
  </si>
  <si>
    <t>KOTA RAYA DIGITAL</t>
  </si>
  <si>
    <t>NO. ACC</t>
  </si>
  <si>
    <t>TGL</t>
  </si>
  <si>
    <t>NO. BUKTI</t>
  </si>
  <si>
    <t>KODE COST</t>
  </si>
  <si>
    <t>URAIAN / KETERANGAN</t>
  </si>
  <si>
    <t>SALDO</t>
  </si>
  <si>
    <t>Saldo Awal</t>
  </si>
  <si>
    <t>Saldo Akhir</t>
  </si>
  <si>
    <t xml:space="preserve">        </t>
  </si>
  <si>
    <t/>
  </si>
  <si>
    <t>KS-001</t>
  </si>
  <si>
    <t>KS-002</t>
  </si>
  <si>
    <t>KS-003</t>
  </si>
  <si>
    <t>BUKU BANTU HUTANG</t>
  </si>
  <si>
    <t>Kode Vendor :</t>
  </si>
  <si>
    <t>Nama Vendor :</t>
  </si>
  <si>
    <t>Alamat Vendor :</t>
  </si>
  <si>
    <t>NO BUKTI</t>
  </si>
  <si>
    <t>Mutasi Hutang</t>
  </si>
  <si>
    <t>PT.RIFKI</t>
  </si>
  <si>
    <t>BUKU BESAR</t>
  </si>
  <si>
    <t>1-1100</t>
  </si>
  <si>
    <t>1-1110</t>
  </si>
  <si>
    <t>1-1120</t>
  </si>
  <si>
    <t>1-1130</t>
  </si>
  <si>
    <t>1-1140</t>
  </si>
  <si>
    <t>1-1150</t>
  </si>
  <si>
    <t>1-1170</t>
  </si>
  <si>
    <t>1-1180</t>
  </si>
  <si>
    <t>1-1190</t>
  </si>
  <si>
    <t>1-1200</t>
  </si>
  <si>
    <t>1-1210</t>
  </si>
  <si>
    <t>1-1220</t>
  </si>
  <si>
    <t>1-1230</t>
  </si>
  <si>
    <t>No. ACC :</t>
  </si>
  <si>
    <t>Nama ACC :</t>
  </si>
  <si>
    <t>1-1160</t>
  </si>
  <si>
    <t xml:space="preserve"> 1-2100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</si>
</sst>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43" formatCode="_(* #,##0.00_);_(* \(#,##0.00\);_(* &quot;-&quot;??_);_(@_)"/>
    <numFmt numFmtId="164" formatCode="_-&quot;Rp&quot;* #,##0_-;\-&quot;Rp&quot;* #,##0_-;_-&quot;Rp&quot;* &quot;-&quot;_-;_-@_-"/>
    <numFmt numFmtId="165" formatCode="_-* #,##0_-;\-* #,##0_-;_-* &quot;-&quot;??_-;_-@_-"/>
    <numFmt numFmtId="166" formatCode="_-* #,##0_-;\-* #,##0_-;_-* &quot;-&quot;_-;_-@_-"/>
    <numFmt numFmtId="167" formatCode="_-* #,##0.00_-;\-* #,##0.00_-;_-* &quot;-&quot;??_-;_-@_-"/>
  </numFmts>
  <fonts count="3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1" xfId="0" applyFont="1" applyBorder="1"/>
    <xf numFmtId="164" fontId="1" fillId="0" borderId="1" xfId="0" applyNumberFormat="1" applyFont="1" applyBorder="1"/>
    <xf numFmtId="3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Fill="1" applyBorder="1"/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Font="1" applyBorder="1" applyAlignment="1"/>
    <xf numFmtId="164" fontId="0" fillId="0" borderId="1" xfId="0" applyNumberFormat="1" applyFont="1" applyBorder="1"/>
    <xf numFmtId="0" fontId="1" fillId="0" borderId="0" xfId="0" applyFont="1" applyBorder="1"/>
    <xf numFmtId="3" fontId="0" fillId="0" borderId="0" xfId="0" applyNumberFormat="1" applyBorder="1"/>
    <xf numFmtId="3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Fill="1" applyBorder="1"/>
    <xf numFmtId="0" fontId="0" fillId="0" borderId="1" xfId="0" applyBorder="1" applyAlignment="1"/>
    <xf numFmtId="0" fontId="1" fillId="0" borderId="0" xfId="0" applyFont="1" applyBorder="1" applyAlignment="1">
      <alignment horizontal="left" wrapText="1"/>
    </xf>
    <xf numFmtId="3" fontId="0" fillId="0" borderId="1" xfId="0" applyNumberFormat="1" applyBorder="1"/>
    <xf numFmtId="3" fontId="1" fillId="0" borderId="1" xfId="0" applyNumberFormat="1" applyFont="1" applyBorder="1"/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164" fontId="0" fillId="0" borderId="16" xfId="0" applyNumberFormat="1" applyBorder="1"/>
    <xf numFmtId="0" fontId="0" fillId="0" borderId="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4" xfId="0" applyBorder="1"/>
    <xf numFmtId="164" fontId="0" fillId="0" borderId="14" xfId="0" applyNumberFormat="1" applyBorder="1"/>
    <xf numFmtId="0" fontId="0" fillId="0" borderId="7" xfId="0" applyBorder="1" applyAlignment="1">
      <alignment horizontal="center" vertical="top"/>
    </xf>
    <xf numFmtId="0" fontId="0" fillId="0" borderId="7" xfId="0" applyBorder="1"/>
    <xf numFmtId="164" fontId="0" fillId="0" borderId="7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6" xfId="0" applyBorder="1" applyAlignment="1">
      <alignment horizontal="center" vertical="top"/>
    </xf>
    <xf numFmtId="0" fontId="0" fillId="0" borderId="20" xfId="0" applyBorder="1"/>
    <xf numFmtId="1" fontId="0" fillId="0" borderId="1" xfId="0" applyNumberFormat="1" applyBorder="1" applyAlignment="1">
      <alignment horizontal="center"/>
    </xf>
    <xf numFmtId="0" fontId="0" fillId="0" borderId="13" xfId="0" applyBorder="1"/>
    <xf numFmtId="1" fontId="0" fillId="0" borderId="14" xfId="0" applyNumberFormat="1" applyBorder="1" applyAlignment="1">
      <alignment horizontal="center"/>
    </xf>
    <xf numFmtId="0" fontId="0" fillId="0" borderId="0" xfId="0" applyBorder="1"/>
    <xf numFmtId="1" fontId="0" fillId="0" borderId="16" xfId="0" applyNumberFormat="1" applyBorder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164" fontId="0" fillId="0" borderId="18" xfId="0" applyNumberFormat="1" applyBorder="1"/>
    <xf numFmtId="1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14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17" fontId="0" fillId="0" borderId="16" xfId="0" applyNumberFormat="1" applyBorder="1" applyAlignment="1">
      <alignment horizontal="center" vertical="top"/>
    </xf>
    <xf numFmtId="0" fontId="0" fillId="0" borderId="14" xfId="0" applyNumberFormat="1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" xfId="0" applyBorder="1"/>
    <xf numFmtId="0" fontId="0" fillId="0" borderId="23" xfId="0" applyBorder="1"/>
    <xf numFmtId="0" fontId="0" fillId="0" borderId="16" xfId="0" applyNumberFormat="1" applyBorder="1"/>
    <xf numFmtId="0" fontId="0" fillId="0" borderId="1" xfId="0" applyNumberFormat="1" applyBorder="1"/>
    <xf numFmtId="0" fontId="0" fillId="0" borderId="13" xfId="0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0" xfId="0" applyNumberFormat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27" xfId="0" applyBorder="1"/>
    <xf numFmtId="0" fontId="0" fillId="0" borderId="29" xfId="0" applyBorder="1"/>
    <xf numFmtId="165" fontId="0" fillId="0" borderId="1" xfId="0" applyNumberFormat="1" applyBorder="1"/>
    <xf numFmtId="166" fontId="0" fillId="0" borderId="1" xfId="0" applyNumberForma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2" borderId="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0" fillId="0" borderId="36" xfId="0" applyBorder="1"/>
    <xf numFmtId="0" fontId="0" fillId="0" borderId="34" xfId="0" applyBorder="1"/>
    <xf numFmtId="14" fontId="0" fillId="0" borderId="1" xfId="0" applyNumberFormat="1" applyBorder="1"/>
    <xf numFmtId="167" fontId="0" fillId="0" borderId="1" xfId="1" applyNumberFormat="1" applyFont="1" applyBorder="1" applyAlignment="1">
      <alignment horizontal="center"/>
    </xf>
    <xf numFmtId="166" fontId="0" fillId="0" borderId="1" xfId="2" applyNumberFormat="1" applyFont="1" applyBorder="1" applyAlignment="1">
      <alignment horizontal="center"/>
    </xf>
    <xf numFmtId="167" fontId="0" fillId="0" borderId="34" xfId="1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5" fontId="0" fillId="0" borderId="34" xfId="1" applyNumberFormat="1" applyFont="1" applyBorder="1" applyAlignment="1">
      <alignment horizontal="center"/>
    </xf>
    <xf numFmtId="0" fontId="0" fillId="0" borderId="37" xfId="0" applyBorder="1"/>
    <xf numFmtId="0" fontId="0" fillId="0" borderId="15" xfId="0" applyBorder="1"/>
    <xf numFmtId="0" fontId="0" fillId="0" borderId="38" xfId="0" applyBorder="1"/>
    <xf numFmtId="0" fontId="0" fillId="0" borderId="14" xfId="0" quotePrefix="1" applyBorder="1"/>
    <xf numFmtId="0" fontId="1" fillId="0" borderId="2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28" xfId="0" applyBorder="1"/>
    <xf numFmtId="0" fontId="1" fillId="3" borderId="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15" fontId="0" fillId="0" borderId="1" xfId="0" applyNumberFormat="1" applyBorder="1"/>
    <xf numFmtId="165" fontId="0" fillId="0" borderId="1" xfId="1" applyNumberFormat="1" applyFont="1" applyBorder="1"/>
    <xf numFmtId="165" fontId="0" fillId="0" borderId="34" xfId="1" applyNumberFormat="1" applyFont="1" applyBorder="1"/>
    <xf numFmtId="0" fontId="0" fillId="0" borderId="33" xfId="0" applyBorder="1"/>
    <xf numFmtId="15" fontId="0" fillId="0" borderId="19" xfId="0" applyNumberFormat="1" applyBorder="1"/>
    <xf numFmtId="165" fontId="0" fillId="0" borderId="19" xfId="1" applyNumberFormat="1" applyFont="1" applyBorder="1"/>
    <xf numFmtId="165" fontId="0" fillId="0" borderId="40" xfId="1" applyNumberFormat="1" applyFont="1" applyBorder="1"/>
    <xf numFmtId="166" fontId="0" fillId="0" borderId="1" xfId="2" applyNumberFormat="1" applyFont="1" applyBorder="1"/>
    <xf numFmtId="0" fontId="0" fillId="0" borderId="1" xfId="0" quotePrefix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166" fontId="0" fillId="0" borderId="34" xfId="2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3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PLAK%20RIFKI%20MINGGU%20KE%20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ACCOUNT"/>
      <sheetName val="JURNAL UMUM"/>
      <sheetName val="B.B PIUTANG"/>
      <sheetName val="B.B HUTANG"/>
      <sheetName val="BUKU BESAR"/>
      <sheetName val="B.B PERSEDIAAN"/>
      <sheetName val="NERACA SALDO"/>
      <sheetName val="LAP INCOME STATEMENT"/>
      <sheetName val="LAP. LABA DI TAHAN"/>
      <sheetName val="LAP. POSISI KEUANGAN"/>
      <sheetName val="Sheet1"/>
    </sheetNames>
    <sheetDataSet>
      <sheetData sheetId="0">
        <row r="5">
          <cell r="A5" t="str">
            <v>1-1100</v>
          </cell>
          <cell r="B5" t="str">
            <v>Kas Kecil</v>
          </cell>
          <cell r="D5">
            <v>5000000</v>
          </cell>
        </row>
        <row r="6">
          <cell r="A6" t="str">
            <v>1-1110</v>
          </cell>
          <cell r="B6" t="str">
            <v>Bank</v>
          </cell>
          <cell r="D6">
            <v>208080282</v>
          </cell>
        </row>
        <row r="7">
          <cell r="A7" t="str">
            <v>1-1120</v>
          </cell>
          <cell r="B7" t="str">
            <v>Surat surat berharga</v>
          </cell>
          <cell r="D7">
            <v>90405000</v>
          </cell>
        </row>
        <row r="8">
          <cell r="A8" t="str">
            <v>1-1130</v>
          </cell>
          <cell r="B8" t="str">
            <v>Piutang Usaha</v>
          </cell>
          <cell r="D8">
            <v>181500000</v>
          </cell>
          <cell r="G8" t="str">
            <v>CS-001</v>
          </cell>
          <cell r="H8" t="str">
            <v>Miraco Digital</v>
          </cell>
          <cell r="I8">
            <v>104000000</v>
          </cell>
          <cell r="J8" t="str">
            <v>Tanggal 25 Oktober 2011, Termin 2/10 n/30</v>
          </cell>
        </row>
        <row r="9">
          <cell r="A9" t="str">
            <v>1-1140</v>
          </cell>
          <cell r="B9" t="str">
            <v>Cadangan Kerugian Piutang</v>
          </cell>
          <cell r="E9">
            <v>10840000</v>
          </cell>
          <cell r="G9" t="str">
            <v>CS-002</v>
          </cell>
          <cell r="H9" t="str">
            <v>Panorama Foto</v>
          </cell>
          <cell r="I9">
            <v>77500000</v>
          </cell>
          <cell r="J9" t="str">
            <v>Tanggal 03 November 2011, Termin 2/10 n/30</v>
          </cell>
        </row>
        <row r="10">
          <cell r="A10" t="str">
            <v>1-1150</v>
          </cell>
          <cell r="B10" t="str">
            <v>Piutang Karyawan</v>
          </cell>
          <cell r="D10">
            <v>2100000</v>
          </cell>
          <cell r="G10" t="str">
            <v>CS-003</v>
          </cell>
          <cell r="H10" t="str">
            <v>KOTARAYA DIGITAL</v>
          </cell>
          <cell r="I10" t="str">
            <v>-</v>
          </cell>
        </row>
        <row r="11">
          <cell r="A11" t="str">
            <v>1-1160</v>
          </cell>
          <cell r="B11" t="str">
            <v>Piutang Lain-lain</v>
          </cell>
          <cell r="G11" t="str">
            <v>CS-004</v>
          </cell>
        </row>
        <row r="12">
          <cell r="A12" t="str">
            <v>1-1170</v>
          </cell>
          <cell r="B12" t="str">
            <v>Persediaan Barang Dagang</v>
          </cell>
          <cell r="D12">
            <v>891600000</v>
          </cell>
          <cell r="G12" t="str">
            <v>CS-005</v>
          </cell>
        </row>
        <row r="13">
          <cell r="A13" t="str">
            <v>1-1180</v>
          </cell>
          <cell r="B13" t="str">
            <v>Persediaan Perlengkapan Kantor</v>
          </cell>
          <cell r="D13">
            <v>2580000</v>
          </cell>
          <cell r="G13" t="str">
            <v>CS-006</v>
          </cell>
        </row>
        <row r="14">
          <cell r="A14" t="str">
            <v>1-1190</v>
          </cell>
          <cell r="B14" t="str">
            <v>Persediaan Perlengkapan Toko</v>
          </cell>
          <cell r="D14">
            <v>5900000</v>
          </cell>
        </row>
        <row r="15">
          <cell r="A15" t="str">
            <v>1-1200</v>
          </cell>
          <cell r="B15" t="str">
            <v>PPN Masukan</v>
          </cell>
          <cell r="D15">
            <v>19600000</v>
          </cell>
        </row>
        <row r="16">
          <cell r="A16" t="str">
            <v>1-1210</v>
          </cell>
          <cell r="B16" t="str">
            <v>Pajak di bayar di muka</v>
          </cell>
          <cell r="D16">
            <v>32000000</v>
          </cell>
        </row>
        <row r="17">
          <cell r="A17" t="str">
            <v>1-1220</v>
          </cell>
          <cell r="B17" t="str">
            <v>Assuransi di bayar di muka</v>
          </cell>
          <cell r="D17">
            <v>31200000</v>
          </cell>
        </row>
        <row r="18">
          <cell r="A18" t="str">
            <v>1-1230</v>
          </cell>
          <cell r="B18" t="str">
            <v>Iklan di bayar di muka</v>
          </cell>
          <cell r="D18">
            <v>3000000</v>
          </cell>
        </row>
        <row r="19">
          <cell r="A19" t="str">
            <v xml:space="preserve"> 1-2000</v>
          </cell>
          <cell r="B19" t="str">
            <v>Harta Tetap</v>
          </cell>
          <cell r="G19" t="str">
            <v>KS-001</v>
          </cell>
          <cell r="H19" t="str">
            <v>Angga Andrianto</v>
          </cell>
          <cell r="I19">
            <v>1500000</v>
          </cell>
        </row>
        <row r="20">
          <cell r="A20" t="str">
            <v xml:space="preserve"> 1-2100</v>
          </cell>
          <cell r="B20" t="str">
            <v>Tanah</v>
          </cell>
          <cell r="D20">
            <v>165000000</v>
          </cell>
          <cell r="G20" t="str">
            <v>KS-002</v>
          </cell>
          <cell r="H20" t="str">
            <v>Stevani Agustina</v>
          </cell>
          <cell r="I20">
            <v>600000</v>
          </cell>
        </row>
        <row r="21">
          <cell r="A21" t="str">
            <v>1-21200</v>
          </cell>
          <cell r="B21" t="str">
            <v>Bangunan</v>
          </cell>
          <cell r="D21">
            <v>210000000</v>
          </cell>
          <cell r="G21" t="str">
            <v>KS-003</v>
          </cell>
          <cell r="H21" t="str">
            <v>Iskandar</v>
          </cell>
          <cell r="I21">
            <v>500000</v>
          </cell>
        </row>
        <row r="22">
          <cell r="A22" t="str">
            <v>1-21201</v>
          </cell>
          <cell r="B22" t="str">
            <v>Akumulasi Penyusutan Bangunan</v>
          </cell>
          <cell r="E22">
            <v>105000000</v>
          </cell>
          <cell r="G22" t="str">
            <v>KS-004</v>
          </cell>
        </row>
        <row r="23">
          <cell r="A23" t="str">
            <v>1-21300</v>
          </cell>
          <cell r="B23" t="str">
            <v>Kendaraan</v>
          </cell>
          <cell r="D23">
            <v>175000000</v>
          </cell>
          <cell r="G23" t="str">
            <v>KS-005</v>
          </cell>
        </row>
        <row r="24">
          <cell r="A24" t="str">
            <v>1-21301</v>
          </cell>
          <cell r="B24" t="str">
            <v>Akumulasi Penyusutan Kendaraan</v>
          </cell>
          <cell r="E24">
            <v>108862304</v>
          </cell>
        </row>
        <row r="25">
          <cell r="A25" t="str">
            <v>1-21400</v>
          </cell>
          <cell r="B25" t="str">
            <v>Peralatan</v>
          </cell>
          <cell r="D25">
            <v>220000000</v>
          </cell>
        </row>
        <row r="26">
          <cell r="A26" t="str">
            <v>1-21401</v>
          </cell>
          <cell r="B26" t="str">
            <v>Akumulasi Penyusutan Peralatan</v>
          </cell>
          <cell r="E26">
            <v>188240740</v>
          </cell>
        </row>
        <row r="27">
          <cell r="A27" t="str">
            <v>2-0000</v>
          </cell>
          <cell r="B27" t="str">
            <v>Hutang</v>
          </cell>
        </row>
        <row r="28">
          <cell r="A28" t="str">
            <v>2-1000</v>
          </cell>
          <cell r="B28" t="str">
            <v>Hutang Lancar</v>
          </cell>
        </row>
        <row r="29">
          <cell r="A29" t="str">
            <v>2-1100</v>
          </cell>
          <cell r="B29" t="str">
            <v>Hutang Usaha</v>
          </cell>
          <cell r="E29">
            <v>196000000</v>
          </cell>
        </row>
        <row r="30">
          <cell r="A30" t="str">
            <v>2-1110</v>
          </cell>
          <cell r="B30" t="str">
            <v>Biaya Gaji yang masih harus di bayar</v>
          </cell>
        </row>
        <row r="31">
          <cell r="A31" t="str">
            <v>2-1120</v>
          </cell>
          <cell r="B31" t="str">
            <v>Biaya Listrik, Telp, dan Air yang masih harus dibayar</v>
          </cell>
        </row>
        <row r="32">
          <cell r="A32" t="str">
            <v>2-1130</v>
          </cell>
          <cell r="B32" t="str">
            <v>PPN Keluaran</v>
          </cell>
          <cell r="E32">
            <v>23520000</v>
          </cell>
        </row>
        <row r="33">
          <cell r="A33" t="str">
            <v>2-1140</v>
          </cell>
          <cell r="B33" t="str">
            <v>Hutang Pajak Penghasilan</v>
          </cell>
          <cell r="G33" t="str">
            <v>SP-001</v>
          </cell>
          <cell r="H33" t="str">
            <v>PT. Nicol Photocam</v>
          </cell>
          <cell r="I33">
            <v>196000000</v>
          </cell>
        </row>
        <row r="34">
          <cell r="A34" t="str">
            <v>2-1150</v>
          </cell>
          <cell r="B34" t="str">
            <v>Hutang Deviden</v>
          </cell>
          <cell r="G34" t="str">
            <v>SP-002</v>
          </cell>
          <cell r="H34" t="str">
            <v>PT. VINDI</v>
          </cell>
          <cell r="I34">
            <v>125000</v>
          </cell>
        </row>
        <row r="35">
          <cell r="A35" t="str">
            <v>2-1160</v>
          </cell>
          <cell r="B35" t="str">
            <v>Hutang Lain-lain</v>
          </cell>
          <cell r="G35" t="str">
            <v>SP-003</v>
          </cell>
          <cell r="H35" t="str">
            <v>PT. MEY AYU</v>
          </cell>
          <cell r="I35">
            <v>500000</v>
          </cell>
        </row>
        <row r="36">
          <cell r="A36" t="str">
            <v xml:space="preserve"> 2-2000</v>
          </cell>
          <cell r="B36" t="str">
            <v>Utang Jangka Panjang</v>
          </cell>
          <cell r="G36" t="str">
            <v>SP-004</v>
          </cell>
          <cell r="H36" t="str">
            <v>PT. NIKEN</v>
          </cell>
          <cell r="I36">
            <v>600000</v>
          </cell>
        </row>
        <row r="37">
          <cell r="A37" t="str">
            <v xml:space="preserve"> 2-2100</v>
          </cell>
          <cell r="B37" t="str">
            <v>Hutang Bank</v>
          </cell>
          <cell r="E37">
            <v>301909436</v>
          </cell>
          <cell r="G37" t="str">
            <v>SP-005</v>
          </cell>
        </row>
        <row r="38">
          <cell r="A38" t="str">
            <v>3-0000</v>
          </cell>
          <cell r="B38" t="str">
            <v>Modal</v>
          </cell>
          <cell r="G38" t="str">
            <v>SP-006</v>
          </cell>
        </row>
        <row r="39">
          <cell r="A39" t="str">
            <v>3-1100</v>
          </cell>
          <cell r="B39" t="str">
            <v>Modal Saham</v>
          </cell>
          <cell r="E39">
            <v>700000000</v>
          </cell>
        </row>
        <row r="40">
          <cell r="A40" t="str">
            <v>3-1200</v>
          </cell>
          <cell r="B40" t="str">
            <v>Laba Di Tahan</v>
          </cell>
          <cell r="E40">
            <v>576000000</v>
          </cell>
        </row>
        <row r="41">
          <cell r="A41" t="str">
            <v>3-1300</v>
          </cell>
          <cell r="B41" t="str">
            <v>Deviden</v>
          </cell>
        </row>
        <row r="42">
          <cell r="A42" t="str">
            <v>3-1400</v>
          </cell>
          <cell r="B42" t="str">
            <v>Laba Tahun Berjalan</v>
          </cell>
        </row>
        <row r="43">
          <cell r="A43" t="str">
            <v>4-0000</v>
          </cell>
          <cell r="B43" t="str">
            <v>Pendapatan</v>
          </cell>
        </row>
        <row r="44">
          <cell r="A44" t="str">
            <v>4-1000</v>
          </cell>
          <cell r="B44" t="str">
            <v>Penjualan</v>
          </cell>
          <cell r="E44">
            <v>975700000</v>
          </cell>
        </row>
        <row r="45">
          <cell r="A45" t="str">
            <v>4-1200</v>
          </cell>
          <cell r="B45" t="str">
            <v>Potongan Penjualan</v>
          </cell>
          <cell r="D45">
            <v>9757000</v>
          </cell>
        </row>
        <row r="46">
          <cell r="A46" t="str">
            <v>4-1300</v>
          </cell>
          <cell r="B46" t="str">
            <v>Retur Penjualan</v>
          </cell>
          <cell r="D46">
            <v>29271000</v>
          </cell>
        </row>
        <row r="47">
          <cell r="A47" t="str">
            <v>5-0000</v>
          </cell>
          <cell r="B47" t="str">
            <v>Harga Pokok Penjualan</v>
          </cell>
        </row>
        <row r="48">
          <cell r="A48" t="str">
            <v>5-1000</v>
          </cell>
          <cell r="B48" t="str">
            <v>Harga Pokok Penjualan</v>
          </cell>
          <cell r="D48">
            <v>682990000</v>
          </cell>
        </row>
        <row r="49">
          <cell r="A49" t="str">
            <v xml:space="preserve"> 5-2000</v>
          </cell>
          <cell r="B49" t="str">
            <v>Potongan Pembelian</v>
          </cell>
        </row>
        <row r="50">
          <cell r="A50" t="str">
            <v xml:space="preserve"> 5-3000</v>
          </cell>
          <cell r="B50" t="str">
            <v>Retur Pembelian</v>
          </cell>
        </row>
        <row r="51">
          <cell r="A51" t="str">
            <v xml:space="preserve"> 5-4000</v>
          </cell>
          <cell r="B51" t="str">
            <v>Ongkos Angkut Pembelian</v>
          </cell>
        </row>
        <row r="52">
          <cell r="A52" t="str">
            <v>6-0000</v>
          </cell>
          <cell r="B52" t="str">
            <v>Biaya Usaha</v>
          </cell>
        </row>
        <row r="53">
          <cell r="A53" t="str">
            <v>6-1000</v>
          </cell>
          <cell r="B53" t="str">
            <v>Biaya Penjualan</v>
          </cell>
        </row>
        <row r="54">
          <cell r="A54" t="str">
            <v>6-1100</v>
          </cell>
          <cell r="B54" t="str">
            <v>Biaya gaji dan upah bag. penjualan</v>
          </cell>
          <cell r="D54">
            <v>50000000</v>
          </cell>
        </row>
        <row r="55">
          <cell r="A55" t="str">
            <v>6-1110</v>
          </cell>
          <cell r="B55" t="str">
            <v>Biaya Penyusutan Kendaraan</v>
          </cell>
        </row>
        <row r="56">
          <cell r="A56" t="str">
            <v>6-1120</v>
          </cell>
          <cell r="B56" t="str">
            <v>Biaya Iklan dan Promosi</v>
          </cell>
        </row>
        <row r="57">
          <cell r="A57" t="str">
            <v>6-1130</v>
          </cell>
          <cell r="B57" t="str">
            <v>Biaya Asuransi</v>
          </cell>
        </row>
        <row r="58">
          <cell r="A58" t="str">
            <v>6-1140</v>
          </cell>
          <cell r="B58" t="str">
            <v>Biaya Perlengkapan Toko</v>
          </cell>
        </row>
        <row r="59">
          <cell r="A59" t="str">
            <v>6-1150</v>
          </cell>
          <cell r="B59" t="str">
            <v>Biaya Lain-lain Penjualan</v>
          </cell>
        </row>
        <row r="60">
          <cell r="A60" t="str">
            <v xml:space="preserve"> 6-2000</v>
          </cell>
          <cell r="B60" t="str">
            <v>Biaya Administrasi dan Umum</v>
          </cell>
        </row>
        <row r="61">
          <cell r="A61" t="str">
            <v xml:space="preserve"> 6-2100</v>
          </cell>
          <cell r="B61" t="str">
            <v>Biaya Gaji dan Upah Adm&amp;Umum</v>
          </cell>
          <cell r="D61">
            <v>100000000</v>
          </cell>
        </row>
        <row r="62">
          <cell r="A62" t="str">
            <v xml:space="preserve"> 6-2200</v>
          </cell>
          <cell r="B62" t="str">
            <v xml:space="preserve">Biaya Listrik, Telp, dan Air </v>
          </cell>
          <cell r="D62">
            <v>12700000</v>
          </cell>
        </row>
        <row r="63">
          <cell r="A63" t="str">
            <v xml:space="preserve"> 6-2300</v>
          </cell>
          <cell r="B63" t="str">
            <v>Biaya Pemeliharaan dan Perbaikan</v>
          </cell>
          <cell r="D63">
            <v>6850000</v>
          </cell>
        </row>
        <row r="64">
          <cell r="A64" t="str">
            <v xml:space="preserve"> 6-2400</v>
          </cell>
          <cell r="B64" t="str">
            <v>Biaya Enertein</v>
          </cell>
          <cell r="D64">
            <v>1600000</v>
          </cell>
        </row>
        <row r="65">
          <cell r="A65" t="str">
            <v xml:space="preserve"> 6-2500</v>
          </cell>
          <cell r="B65" t="str">
            <v>Pajak Penghasilan</v>
          </cell>
        </row>
        <row r="66">
          <cell r="A66" t="str">
            <v xml:space="preserve"> 6-2600</v>
          </cell>
          <cell r="B66" t="str">
            <v>Biaya Perlengkapan Kantor</v>
          </cell>
        </row>
        <row r="67">
          <cell r="A67" t="str">
            <v xml:space="preserve"> 6-2700</v>
          </cell>
          <cell r="B67" t="str">
            <v>Biaya Penyusutan Peralatan</v>
          </cell>
        </row>
        <row r="68">
          <cell r="A68" t="str">
            <v xml:space="preserve"> 6-2800</v>
          </cell>
          <cell r="B68" t="str">
            <v>Biaya Penyusutan Bangunan</v>
          </cell>
        </row>
        <row r="69">
          <cell r="A69" t="str">
            <v xml:space="preserve"> 6-2900</v>
          </cell>
          <cell r="B69" t="str">
            <v>Biaya Lain-lain Administrasi dan Umum</v>
          </cell>
        </row>
        <row r="70">
          <cell r="A70" t="str">
            <v xml:space="preserve"> 8-0000</v>
          </cell>
          <cell r="B70" t="str">
            <v>Pendapatan Lain-lain</v>
          </cell>
        </row>
        <row r="71">
          <cell r="A71" t="str">
            <v>8-1000</v>
          </cell>
          <cell r="B71" t="str">
            <v>Pendapatan Jasa Giro</v>
          </cell>
          <cell r="E71">
            <v>3500000</v>
          </cell>
        </row>
        <row r="72">
          <cell r="A72" t="str">
            <v xml:space="preserve"> 8-2000</v>
          </cell>
          <cell r="B72" t="str">
            <v>Pendapatan Deviden</v>
          </cell>
          <cell r="E72">
            <v>12045000</v>
          </cell>
        </row>
        <row r="73">
          <cell r="A73" t="str">
            <v xml:space="preserve"> 8-3000</v>
          </cell>
          <cell r="B73" t="str">
            <v>Pendapatan denda keterlambatan</v>
          </cell>
        </row>
        <row r="74">
          <cell r="A74" t="str">
            <v xml:space="preserve"> 8-4000</v>
          </cell>
          <cell r="B74" t="str">
            <v>Laba Penjualan Surat Surat Berharga</v>
          </cell>
        </row>
        <row r="75">
          <cell r="A75" t="str">
            <v xml:space="preserve"> 8-5000</v>
          </cell>
          <cell r="B75" t="str">
            <v>Laba Penjualan Aktiva Tetap</v>
          </cell>
        </row>
        <row r="76">
          <cell r="A76" t="str">
            <v xml:space="preserve"> 8-6000</v>
          </cell>
          <cell r="B76" t="str">
            <v>Pendapatan Lain-lain</v>
          </cell>
        </row>
        <row r="77">
          <cell r="A77" t="str">
            <v xml:space="preserve"> 9-0000</v>
          </cell>
          <cell r="B77" t="str">
            <v>Biaya Lain-lain</v>
          </cell>
        </row>
        <row r="78">
          <cell r="A78" t="str">
            <v xml:space="preserve"> 9-1000</v>
          </cell>
          <cell r="B78" t="str">
            <v>Biaya Administrasi Bank</v>
          </cell>
          <cell r="D78">
            <v>55000</v>
          </cell>
        </row>
        <row r="79">
          <cell r="A79" t="str">
            <v xml:space="preserve"> 9-2000</v>
          </cell>
          <cell r="B79" t="str">
            <v>Biaya Bunga Bank</v>
          </cell>
          <cell r="D79">
            <v>65429198</v>
          </cell>
        </row>
        <row r="80">
          <cell r="A80" t="str">
            <v xml:space="preserve"> 9-3000</v>
          </cell>
          <cell r="B80" t="str">
            <v>Rugi Penjualan Surat Surat Berharga</v>
          </cell>
        </row>
        <row r="81">
          <cell r="A81" t="str">
            <v xml:space="preserve"> 9-4000</v>
          </cell>
          <cell r="B81" t="str">
            <v>Rugi Penjualan Aktiva Tetap</v>
          </cell>
        </row>
      </sheetData>
      <sheetData sheetId="1">
        <row r="8">
          <cell r="A8" t="str">
            <v>6-1100</v>
          </cell>
          <cell r="B8" t="str">
            <v>1 Des</v>
          </cell>
          <cell r="C8" t="str">
            <v>001/bkk</v>
          </cell>
          <cell r="E8" t="str">
            <v>Biaya gaji dan upah bag. penjualan</v>
          </cell>
          <cell r="G8">
            <v>5000000</v>
          </cell>
        </row>
        <row r="9">
          <cell r="A9" t="str">
            <v xml:space="preserve"> 6-2100</v>
          </cell>
          <cell r="B9" t="str">
            <v>1 Des</v>
          </cell>
          <cell r="C9" t="str">
            <v>001/bkk</v>
          </cell>
          <cell r="E9" t="str">
            <v>Biaya Gaji dan Upah Adm&amp;Umum</v>
          </cell>
          <cell r="G9">
            <v>10000000</v>
          </cell>
        </row>
        <row r="10">
          <cell r="A10" t="str">
            <v>2-1140</v>
          </cell>
          <cell r="B10" t="str">
            <v>1 Des</v>
          </cell>
          <cell r="C10" t="str">
            <v>001/bkk</v>
          </cell>
          <cell r="E10" t="str">
            <v>Hutang Pajak Penghasilan</v>
          </cell>
          <cell r="H10">
            <v>240000</v>
          </cell>
        </row>
        <row r="11">
          <cell r="A11" t="str">
            <v>1-1110</v>
          </cell>
          <cell r="B11" t="str">
            <v>1 Des</v>
          </cell>
          <cell r="C11" t="str">
            <v>001/bkk</v>
          </cell>
          <cell r="E11" t="str">
            <v>Bank</v>
          </cell>
          <cell r="H11">
            <v>14760000</v>
          </cell>
        </row>
        <row r="12">
          <cell r="A12" t="str">
            <v>1-1110</v>
          </cell>
          <cell r="B12" t="str">
            <v>2 Des</v>
          </cell>
          <cell r="C12" t="str">
            <v>001/bkm</v>
          </cell>
          <cell r="E12" t="str">
            <v>Bank</v>
          </cell>
          <cell r="G12">
            <v>77500000</v>
          </cell>
        </row>
        <row r="13">
          <cell r="A13" t="str">
            <v>1-1130</v>
          </cell>
          <cell r="B13" t="str">
            <v>2 Des</v>
          </cell>
          <cell r="C13" t="str">
            <v>001/bkm</v>
          </cell>
          <cell r="D13" t="str">
            <v>CS-002</v>
          </cell>
          <cell r="E13" t="str">
            <v>Piutang Usaha</v>
          </cell>
          <cell r="H13">
            <v>77500000</v>
          </cell>
        </row>
        <row r="14">
          <cell r="A14" t="str">
            <v>1-1130</v>
          </cell>
          <cell r="B14" t="str">
            <v>2 Des</v>
          </cell>
          <cell r="C14" t="str">
            <v>080/FPJ</v>
          </cell>
          <cell r="D14" t="str">
            <v>CS-003</v>
          </cell>
          <cell r="E14" t="str">
            <v>Piutang Usaha</v>
          </cell>
          <cell r="G14">
            <v>148750000</v>
          </cell>
        </row>
        <row r="15">
          <cell r="A15" t="str">
            <v>1-1110</v>
          </cell>
          <cell r="B15" t="str">
            <v>2 Des</v>
          </cell>
          <cell r="C15" t="str">
            <v>080/FPJ</v>
          </cell>
          <cell r="E15" t="str">
            <v>Bank</v>
          </cell>
          <cell r="G15">
            <v>30000000</v>
          </cell>
        </row>
        <row r="16">
          <cell r="A16" t="str">
            <v>4-1000</v>
          </cell>
          <cell r="B16" t="str">
            <v>2 Des</v>
          </cell>
          <cell r="C16" t="str">
            <v>080/FPJ</v>
          </cell>
          <cell r="E16" t="str">
            <v>Penjualan</v>
          </cell>
          <cell r="H16">
            <v>162500000</v>
          </cell>
        </row>
        <row r="17">
          <cell r="A17" t="str">
            <v>2-1130</v>
          </cell>
          <cell r="B17" t="str">
            <v>2 Des</v>
          </cell>
          <cell r="C17" t="str">
            <v>080/FPJ</v>
          </cell>
          <cell r="E17" t="str">
            <v>PPN Keluaran</v>
          </cell>
          <cell r="H17">
            <v>16250000</v>
          </cell>
        </row>
        <row r="18">
          <cell r="A18" t="str">
            <v>5-1000</v>
          </cell>
          <cell r="B18" t="str">
            <v>2 Des</v>
          </cell>
          <cell r="C18" t="str">
            <v>080/FPJ</v>
          </cell>
          <cell r="E18" t="str">
            <v>Harga Pokok Penjualan</v>
          </cell>
          <cell r="G18">
            <v>141500000</v>
          </cell>
        </row>
        <row r="19">
          <cell r="A19" t="str">
            <v>1-1170</v>
          </cell>
          <cell r="B19" t="str">
            <v>2 Des</v>
          </cell>
          <cell r="C19" t="str">
            <v>080/FPJ</v>
          </cell>
          <cell r="D19" t="str">
            <v>N-001</v>
          </cell>
          <cell r="E19" t="str">
            <v>Persediaan Barang Dagang</v>
          </cell>
          <cell r="H19">
            <v>97500000</v>
          </cell>
        </row>
        <row r="20">
          <cell r="A20" t="str">
            <v>1-1170</v>
          </cell>
          <cell r="B20" t="str">
            <v>2 Des</v>
          </cell>
          <cell r="C20" t="str">
            <v>080/FPJ</v>
          </cell>
          <cell r="D20" t="str">
            <v>N-003</v>
          </cell>
          <cell r="E20" t="str">
            <v>Persediaan Barang Dagang</v>
          </cell>
          <cell r="H20">
            <v>44000000</v>
          </cell>
        </row>
        <row r="21">
          <cell r="A21" t="str">
            <v xml:space="preserve"> 6-2400</v>
          </cell>
          <cell r="B21" t="str">
            <v>3 Des</v>
          </cell>
          <cell r="C21" t="str">
            <v>001/VKK</v>
          </cell>
          <cell r="E21" t="str">
            <v>Biaya Enertein</v>
          </cell>
          <cell r="G21">
            <v>25000</v>
          </cell>
        </row>
        <row r="22">
          <cell r="A22" t="str">
            <v>1-1100</v>
          </cell>
          <cell r="B22" t="str">
            <v>3 Des</v>
          </cell>
          <cell r="C22" t="str">
            <v>001/VKK</v>
          </cell>
          <cell r="E22" t="str">
            <v>Kas Kecil</v>
          </cell>
          <cell r="H22">
            <v>25000</v>
          </cell>
        </row>
        <row r="23">
          <cell r="A23" t="str">
            <v>1-1110</v>
          </cell>
          <cell r="B23" t="str">
            <v>4 Des</v>
          </cell>
          <cell r="C23" t="str">
            <v>002/BKM</v>
          </cell>
          <cell r="E23" t="str">
            <v>Bank</v>
          </cell>
          <cell r="G23">
            <v>105040000</v>
          </cell>
        </row>
        <row r="24">
          <cell r="A24" t="str">
            <v>1-1130</v>
          </cell>
          <cell r="B24" t="str">
            <v>4 Des</v>
          </cell>
          <cell r="C24" t="str">
            <v>002/BKM</v>
          </cell>
          <cell r="D24" t="str">
            <v>CS-001</v>
          </cell>
          <cell r="E24" t="str">
            <v>Piutang Usaha</v>
          </cell>
          <cell r="H24">
            <v>104000000</v>
          </cell>
        </row>
        <row r="25">
          <cell r="A25" t="str">
            <v xml:space="preserve"> 8-3000</v>
          </cell>
          <cell r="B25" t="str">
            <v>4 Des</v>
          </cell>
          <cell r="C25" t="str">
            <v>002/BKM</v>
          </cell>
          <cell r="E25" t="str">
            <v>Pendapatan denda keterlambatan</v>
          </cell>
          <cell r="H25">
            <v>1040000</v>
          </cell>
        </row>
        <row r="26">
          <cell r="A26" t="str">
            <v>2-1100</v>
          </cell>
          <cell r="B26" t="str">
            <v>4 Des</v>
          </cell>
          <cell r="C26" t="str">
            <v>002/BKK</v>
          </cell>
          <cell r="D26" t="str">
            <v>SP-001</v>
          </cell>
          <cell r="E26" t="str">
            <v>Hutang Usaha</v>
          </cell>
          <cell r="G26">
            <v>196000000</v>
          </cell>
        </row>
        <row r="27">
          <cell r="A27" t="str">
            <v>1-1110</v>
          </cell>
          <cell r="B27" t="str">
            <v>4 Des</v>
          </cell>
          <cell r="C27" t="str">
            <v>002/BKK</v>
          </cell>
          <cell r="E27" t="str">
            <v>Bank</v>
          </cell>
          <cell r="H27">
            <v>190120000</v>
          </cell>
        </row>
        <row r="28">
          <cell r="A28" t="str">
            <v xml:space="preserve"> 5-2000</v>
          </cell>
          <cell r="B28" t="str">
            <v>4 Des</v>
          </cell>
          <cell r="C28" t="str">
            <v>002/BKK</v>
          </cell>
          <cell r="E28" t="str">
            <v>Potongan Pembelian</v>
          </cell>
          <cell r="H28">
            <v>5880000</v>
          </cell>
        </row>
        <row r="29">
          <cell r="A29" t="str">
            <v>1-1150</v>
          </cell>
          <cell r="B29" t="str">
            <v>5 Des</v>
          </cell>
          <cell r="C29" t="str">
            <v>003/BKK</v>
          </cell>
          <cell r="D29" t="str">
            <v>KS-003</v>
          </cell>
          <cell r="E29" t="str">
            <v>Piutang Karyawan</v>
          </cell>
          <cell r="G29">
            <v>500000</v>
          </cell>
        </row>
        <row r="30">
          <cell r="A30" t="str">
            <v>1-1100</v>
          </cell>
          <cell r="B30" t="str">
            <v>5 Des</v>
          </cell>
          <cell r="C30" t="str">
            <v>003/BKK</v>
          </cell>
          <cell r="E30" t="str">
            <v>Kas Kecil</v>
          </cell>
          <cell r="H30">
            <v>500000</v>
          </cell>
        </row>
        <row r="31">
          <cell r="A31" t="str">
            <v>1-1170</v>
          </cell>
          <cell r="B31" t="str">
            <v>5 Des</v>
          </cell>
          <cell r="C31" t="str">
            <v>120/NP/FP</v>
          </cell>
          <cell r="D31" t="str">
            <v>N-001</v>
          </cell>
          <cell r="E31" t="str">
            <v>Persediaan Barang Dagang</v>
          </cell>
          <cell r="G31">
            <v>108000000</v>
          </cell>
        </row>
        <row r="32">
          <cell r="A32" t="str">
            <v>1-1170</v>
          </cell>
          <cell r="B32" t="str">
            <v>5 Des</v>
          </cell>
          <cell r="C32" t="str">
            <v>120/NP/FP</v>
          </cell>
          <cell r="D32" t="str">
            <v>N-003</v>
          </cell>
          <cell r="E32" t="str">
            <v>Persediaan Barang Dagang</v>
          </cell>
          <cell r="G32">
            <v>75000000</v>
          </cell>
        </row>
        <row r="33">
          <cell r="A33" t="str">
            <v xml:space="preserve"> 5-4000</v>
          </cell>
          <cell r="B33" t="str">
            <v>5 Des</v>
          </cell>
          <cell r="C33" t="str">
            <v>120/NP/FP</v>
          </cell>
          <cell r="E33" t="str">
            <v>Ongkos Angkut Pembelian</v>
          </cell>
          <cell r="G33">
            <v>1000000</v>
          </cell>
        </row>
        <row r="34">
          <cell r="A34" t="str">
            <v>1-1200</v>
          </cell>
          <cell r="B34" t="str">
            <v>5 Des</v>
          </cell>
          <cell r="C34" t="str">
            <v>120/NP/FP</v>
          </cell>
          <cell r="E34" t="str">
            <v>PPN Masukan</v>
          </cell>
          <cell r="G34">
            <v>36700000</v>
          </cell>
        </row>
        <row r="35">
          <cell r="A35" t="str">
            <v>2-1100</v>
          </cell>
          <cell r="B35" t="str">
            <v>5 Des</v>
          </cell>
          <cell r="C35" t="str">
            <v>120/NP/FP</v>
          </cell>
          <cell r="D35" t="str">
            <v>SP-001</v>
          </cell>
          <cell r="E35" t="str">
            <v>Hutang Usaha</v>
          </cell>
          <cell r="H35">
            <v>220700000</v>
          </cell>
        </row>
        <row r="36">
          <cell r="A36" t="str">
            <v>1-1130</v>
          </cell>
          <cell r="B36" t="str">
            <v>6 Des</v>
          </cell>
          <cell r="C36" t="str">
            <v>081/FPJ</v>
          </cell>
          <cell r="D36" t="str">
            <v>CS-002</v>
          </cell>
          <cell r="E36" t="str">
            <v>Piutang Usaha</v>
          </cell>
          <cell r="G36">
            <v>149490000</v>
          </cell>
        </row>
        <row r="37">
          <cell r="A37" t="str">
            <v>4-1000</v>
          </cell>
          <cell r="B37" t="str">
            <v>6 Des</v>
          </cell>
          <cell r="C37" t="str">
            <v>081/FPJ</v>
          </cell>
          <cell r="E37" t="str">
            <v>Penjualan</v>
          </cell>
          <cell r="H37">
            <v>135900000</v>
          </cell>
        </row>
        <row r="38">
          <cell r="A38" t="str">
            <v>2-1130</v>
          </cell>
          <cell r="B38" t="str">
            <v>6 Des</v>
          </cell>
          <cell r="C38" t="str">
            <v>081/FPJ</v>
          </cell>
          <cell r="E38" t="str">
            <v>PPN Keluaran</v>
          </cell>
          <cell r="H38">
            <v>13590000</v>
          </cell>
        </row>
        <row r="39">
          <cell r="A39" t="str">
            <v>5-1000</v>
          </cell>
          <cell r="B39" t="str">
            <v>6 Des</v>
          </cell>
          <cell r="C39" t="str">
            <v>081/FPJ</v>
          </cell>
          <cell r="E39" t="str">
            <v>Harga Pokok Penjualan</v>
          </cell>
          <cell r="G39">
            <v>121312500</v>
          </cell>
        </row>
        <row r="40">
          <cell r="A40" t="str">
            <v>1-1170</v>
          </cell>
          <cell r="B40" t="str">
            <v>6 Des</v>
          </cell>
          <cell r="C40" t="str">
            <v>081/FPJ</v>
          </cell>
          <cell r="D40" t="str">
            <v>N-001</v>
          </cell>
          <cell r="E40" t="str">
            <v>Persediaan Barang Dagang</v>
          </cell>
          <cell r="H40">
            <v>56812500</v>
          </cell>
        </row>
        <row r="41">
          <cell r="A41" t="str">
            <v>1-1170</v>
          </cell>
          <cell r="B41" t="str">
            <v>6 Des</v>
          </cell>
          <cell r="C41" t="str">
            <v>081/FPJ</v>
          </cell>
          <cell r="D41" t="str">
            <v>N-002</v>
          </cell>
          <cell r="E41" t="str">
            <v>Persediaan Barang Dagang</v>
          </cell>
          <cell r="H41">
            <v>64500000</v>
          </cell>
        </row>
        <row r="42">
          <cell r="A42" t="str">
            <v>2-1100</v>
          </cell>
          <cell r="B42" t="str">
            <v>6 Des</v>
          </cell>
          <cell r="C42" t="str">
            <v>001/BM</v>
          </cell>
          <cell r="D42" t="str">
            <v>SP-001</v>
          </cell>
          <cell r="E42" t="str">
            <v>Hutang Usaha</v>
          </cell>
          <cell r="G42">
            <v>21600000</v>
          </cell>
        </row>
        <row r="43">
          <cell r="A43" t="str">
            <v>1-1170</v>
          </cell>
          <cell r="B43" t="str">
            <v>6 Des</v>
          </cell>
          <cell r="C43" t="str">
            <v>001/BM</v>
          </cell>
          <cell r="D43" t="str">
            <v>N-001</v>
          </cell>
          <cell r="E43" t="str">
            <v>Persediaan Barang Dagang</v>
          </cell>
          <cell r="H43">
            <v>18000000</v>
          </cell>
        </row>
        <row r="44">
          <cell r="A44" t="str">
            <v>1-1200</v>
          </cell>
          <cell r="B44" t="str">
            <v>6 Des</v>
          </cell>
          <cell r="C44" t="str">
            <v>001/BM</v>
          </cell>
          <cell r="E44" t="str">
            <v>PPN Masukan</v>
          </cell>
          <cell r="H44">
            <v>3600000</v>
          </cell>
        </row>
        <row r="45">
          <cell r="A45" t="str">
            <v>1-1180</v>
          </cell>
          <cell r="B45" t="str">
            <v>6 Des</v>
          </cell>
          <cell r="C45" t="str">
            <v>001/BM</v>
          </cell>
          <cell r="E45" t="str">
            <v>Persediaan Perlengkapan Kantor</v>
          </cell>
          <cell r="G45">
            <v>450000</v>
          </cell>
        </row>
        <row r="46">
          <cell r="A46" t="str">
            <v>1-1190</v>
          </cell>
          <cell r="B46" t="str">
            <v>6 Des</v>
          </cell>
          <cell r="C46" t="str">
            <v>001/BM</v>
          </cell>
          <cell r="E46" t="str">
            <v>Persediaan Perlengkapan Toko</v>
          </cell>
          <cell r="G46">
            <v>510000</v>
          </cell>
        </row>
        <row r="47">
          <cell r="A47" t="str">
            <v>1-1100</v>
          </cell>
          <cell r="B47" t="str">
            <v>6 Des</v>
          </cell>
          <cell r="C47" t="str">
            <v>001/BM</v>
          </cell>
          <cell r="E47" t="str">
            <v>Kas Kecil</v>
          </cell>
          <cell r="H47">
            <v>960000</v>
          </cell>
        </row>
        <row r="48">
          <cell r="A48" t="str">
            <v>1-1110</v>
          </cell>
          <cell r="B48" t="str">
            <v>9 Des</v>
          </cell>
          <cell r="C48" t="str">
            <v>082/FPJ</v>
          </cell>
          <cell r="E48" t="str">
            <v>Bank</v>
          </cell>
          <cell r="G48">
            <v>40000000</v>
          </cell>
        </row>
        <row r="49">
          <cell r="A49" t="str">
            <v>1-1130</v>
          </cell>
          <cell r="B49" t="str">
            <v>9 Des</v>
          </cell>
          <cell r="C49" t="str">
            <v>082/FPJ</v>
          </cell>
          <cell r="D49" t="str">
            <v>CS-001</v>
          </cell>
          <cell r="E49" t="str">
            <v>Piutang Usaha</v>
          </cell>
          <cell r="G49">
            <v>113120000</v>
          </cell>
        </row>
        <row r="50">
          <cell r="A50" t="str">
            <v>4-1000</v>
          </cell>
          <cell r="B50" t="str">
            <v>9 Des</v>
          </cell>
          <cell r="C50" t="str">
            <v>082/FPJ</v>
          </cell>
          <cell r="E50" t="str">
            <v>Penjualan</v>
          </cell>
          <cell r="H50">
            <v>139200000</v>
          </cell>
        </row>
        <row r="51">
          <cell r="A51" t="str">
            <v>2-1130</v>
          </cell>
          <cell r="B51" t="str">
            <v>9 Des</v>
          </cell>
          <cell r="C51" t="str">
            <v>082/FPJ</v>
          </cell>
          <cell r="E51" t="str">
            <v>PPN Keluaran</v>
          </cell>
          <cell r="H51">
            <v>13920000</v>
          </cell>
        </row>
        <row r="52">
          <cell r="A52" t="str">
            <v>5-1000</v>
          </cell>
          <cell r="B52" t="str">
            <v>9 Des</v>
          </cell>
          <cell r="C52" t="str">
            <v>082/FPJ</v>
          </cell>
          <cell r="E52" t="str">
            <v>Harga Pokok Penjualan</v>
          </cell>
          <cell r="G52">
            <v>116866668</v>
          </cell>
        </row>
        <row r="53">
          <cell r="A53" t="str">
            <v>1-1170</v>
          </cell>
          <cell r="B53" t="str">
            <v>9 Des</v>
          </cell>
          <cell r="C53" t="str">
            <v>082/FPJ</v>
          </cell>
          <cell r="D53" t="str">
            <v>N-002</v>
          </cell>
          <cell r="E53" t="str">
            <v>Persediaan Barang Dagang</v>
          </cell>
          <cell r="H53">
            <v>86000000</v>
          </cell>
        </row>
        <row r="54">
          <cell r="A54" t="str">
            <v>1-1170</v>
          </cell>
          <cell r="B54" t="str">
            <v>9 Des</v>
          </cell>
          <cell r="C54" t="str">
            <v>082/FPJ</v>
          </cell>
          <cell r="D54" t="str">
            <v>N-003</v>
          </cell>
          <cell r="E54" t="str">
            <v>Persediaan Barang Dagang</v>
          </cell>
          <cell r="H54">
            <v>30866668</v>
          </cell>
        </row>
        <row r="55">
          <cell r="A55" t="str">
            <v>1-1110</v>
          </cell>
          <cell r="B55" t="str">
            <v>10 Des</v>
          </cell>
          <cell r="C55" t="str">
            <v>003/BKM</v>
          </cell>
          <cell r="E55" t="str">
            <v>Bank</v>
          </cell>
          <cell r="G55">
            <v>47175300</v>
          </cell>
        </row>
        <row r="56">
          <cell r="A56" t="str">
            <v>1-1120</v>
          </cell>
          <cell r="B56" t="str">
            <v>10 Des</v>
          </cell>
          <cell r="C56" t="str">
            <v>003/BKM</v>
          </cell>
          <cell r="E56" t="str">
            <v>Surat surat berharga</v>
          </cell>
          <cell r="H56">
            <v>45000000</v>
          </cell>
        </row>
        <row r="57">
          <cell r="A57" t="str">
            <v xml:space="preserve"> 8-4000</v>
          </cell>
          <cell r="B57" t="str">
            <v>10 Des</v>
          </cell>
          <cell r="C57" t="str">
            <v>003/BKM</v>
          </cell>
          <cell r="E57" t="str">
            <v>Laba Penjualan Surat Surat Berharga</v>
          </cell>
          <cell r="H57">
            <v>2175300</v>
          </cell>
        </row>
        <row r="58">
          <cell r="A58" t="str">
            <v xml:space="preserve"> 6-2200</v>
          </cell>
          <cell r="B58" t="str">
            <v>10 Des</v>
          </cell>
          <cell r="C58" t="str">
            <v>004/BKK</v>
          </cell>
          <cell r="E58" t="str">
            <v xml:space="preserve">Biaya Listrik, Telp, dan Air </v>
          </cell>
          <cell r="G58">
            <v>1135000</v>
          </cell>
        </row>
        <row r="59">
          <cell r="A59" t="str">
            <v>1-1110</v>
          </cell>
          <cell r="B59" t="str">
            <v>10 Des</v>
          </cell>
          <cell r="C59" t="str">
            <v>004/BKK</v>
          </cell>
          <cell r="E59" t="str">
            <v>Bank</v>
          </cell>
          <cell r="H59">
            <v>1135000</v>
          </cell>
        </row>
        <row r="60">
          <cell r="A60" t="str">
            <v xml:space="preserve"> 6-2500</v>
          </cell>
          <cell r="B60" t="str">
            <v>10 Des</v>
          </cell>
          <cell r="C60" t="str">
            <v>005/BKK</v>
          </cell>
          <cell r="E60" t="str">
            <v>Pajak Penghasilan</v>
          </cell>
          <cell r="G60">
            <v>240000</v>
          </cell>
        </row>
        <row r="61">
          <cell r="A61" t="str">
            <v>1-1110</v>
          </cell>
          <cell r="B61" t="str">
            <v>10 Des</v>
          </cell>
          <cell r="C61" t="str">
            <v>005/BKK</v>
          </cell>
          <cell r="E61" t="str">
            <v>Bank</v>
          </cell>
          <cell r="H61">
            <v>240000</v>
          </cell>
        </row>
        <row r="62">
          <cell r="A62" t="str">
            <v>1-1110</v>
          </cell>
          <cell r="B62" t="str">
            <v>10 Des</v>
          </cell>
          <cell r="C62" t="str">
            <v>004/BKM</v>
          </cell>
          <cell r="E62" t="str">
            <v>Bank</v>
          </cell>
          <cell r="G62">
            <v>145775000</v>
          </cell>
        </row>
        <row r="63">
          <cell r="A63" t="str">
            <v>4-1200</v>
          </cell>
          <cell r="B63" t="str">
            <v>10 Des</v>
          </cell>
          <cell r="C63" t="str">
            <v>004/BKM</v>
          </cell>
          <cell r="E63" t="str">
            <v>Potongan Penjualan</v>
          </cell>
          <cell r="G63">
            <v>2975000</v>
          </cell>
        </row>
        <row r="64">
          <cell r="A64" t="str">
            <v>1-1130</v>
          </cell>
          <cell r="B64" t="str">
            <v>10 Des</v>
          </cell>
          <cell r="C64" t="str">
            <v>004/BKM</v>
          </cell>
          <cell r="E64" t="str">
            <v>Piutang Usaha</v>
          </cell>
          <cell r="H64">
            <v>148750000</v>
          </cell>
        </row>
        <row r="65">
          <cell r="A65" t="str">
            <v xml:space="preserve"> 6-2300</v>
          </cell>
          <cell r="B65" t="str">
            <v>11 Des</v>
          </cell>
          <cell r="C65" t="str">
            <v>006/BKK</v>
          </cell>
          <cell r="E65" t="str">
            <v>Biaya Pemeliharaan dan Perbaikan</v>
          </cell>
          <cell r="G65">
            <v>2500000</v>
          </cell>
        </row>
        <row r="66">
          <cell r="A66" t="str">
            <v>2-1140</v>
          </cell>
          <cell r="B66" t="str">
            <v>11 Des</v>
          </cell>
          <cell r="C66" t="str">
            <v>006/BKK</v>
          </cell>
          <cell r="E66" t="str">
            <v>Hutang Pajak Penghasilan</v>
          </cell>
          <cell r="H66">
            <v>50000</v>
          </cell>
        </row>
        <row r="67">
          <cell r="A67" t="str">
            <v>1-1110</v>
          </cell>
          <cell r="B67" t="str">
            <v>11 Des</v>
          </cell>
          <cell r="C67" t="str">
            <v>006/BKK</v>
          </cell>
          <cell r="E67" t="str">
            <v>Bank</v>
          </cell>
          <cell r="H67">
            <v>2450000</v>
          </cell>
        </row>
        <row r="68">
          <cell r="A68" t="str">
            <v>1-1110</v>
          </cell>
          <cell r="B68" t="str">
            <v>13 Des</v>
          </cell>
          <cell r="C68" t="str">
            <v>005/BKM</v>
          </cell>
          <cell r="E68" t="str">
            <v>Bank</v>
          </cell>
          <cell r="G68">
            <v>26049100</v>
          </cell>
        </row>
        <row r="69">
          <cell r="A69" t="str">
            <v>4-1200</v>
          </cell>
          <cell r="B69" t="str">
            <v>13 Des</v>
          </cell>
          <cell r="C69" t="str">
            <v>005/BKM</v>
          </cell>
          <cell r="E69" t="str">
            <v>Potongan Penjualan</v>
          </cell>
          <cell r="G69">
            <v>119000</v>
          </cell>
        </row>
        <row r="70">
          <cell r="A70" t="str">
            <v>4-1000</v>
          </cell>
          <cell r="B70" t="str">
            <v>13 Des</v>
          </cell>
          <cell r="C70" t="str">
            <v>005/BKM</v>
          </cell>
          <cell r="E70" t="str">
            <v>Penjualan</v>
          </cell>
          <cell r="H70">
            <v>23800000</v>
          </cell>
        </row>
        <row r="71">
          <cell r="A71" t="str">
            <v>2-1130</v>
          </cell>
          <cell r="B71" t="str">
            <v>13 Des</v>
          </cell>
          <cell r="C71" t="str">
            <v>005/BKM</v>
          </cell>
          <cell r="E71" t="str">
            <v>PPN Keluaran</v>
          </cell>
          <cell r="H71">
            <v>2368100</v>
          </cell>
        </row>
        <row r="72">
          <cell r="A72" t="str">
            <v>5-1000</v>
          </cell>
          <cell r="B72" t="str">
            <v>13 Des</v>
          </cell>
          <cell r="C72" t="str">
            <v>005/BKM</v>
          </cell>
          <cell r="E72" t="str">
            <v>Harga Pokok Penjualan</v>
          </cell>
          <cell r="G72">
            <v>21500000</v>
          </cell>
        </row>
        <row r="73">
          <cell r="A73" t="str">
            <v>1-1170</v>
          </cell>
          <cell r="B73" t="str">
            <v>13 Des</v>
          </cell>
          <cell r="C73" t="str">
            <v>005/BKM</v>
          </cell>
          <cell r="D73" t="str">
            <v>N-002</v>
          </cell>
          <cell r="E73" t="str">
            <v>Persediaan Barang Dagang</v>
          </cell>
          <cell r="H73">
            <v>21500000</v>
          </cell>
        </row>
        <row r="74">
          <cell r="A74" t="str">
            <v>1-1180</v>
          </cell>
          <cell r="B74" t="str">
            <v>14 Des</v>
          </cell>
          <cell r="C74" t="str">
            <v>003/VKK</v>
          </cell>
          <cell r="E74" t="str">
            <v>Persediaan Perlengkapan Kantor</v>
          </cell>
          <cell r="G74">
            <v>120000</v>
          </cell>
        </row>
        <row r="75">
          <cell r="A75" t="str">
            <v>1-1100</v>
          </cell>
          <cell r="B75" t="str">
            <v>14 Des</v>
          </cell>
          <cell r="C75" t="str">
            <v>003/VKK</v>
          </cell>
          <cell r="E75" t="str">
            <v>Kas Kecil</v>
          </cell>
          <cell r="H75">
            <v>120000</v>
          </cell>
        </row>
        <row r="76">
          <cell r="A76" t="str">
            <v>1-1110</v>
          </cell>
          <cell r="B76" t="str">
            <v>14 Des</v>
          </cell>
          <cell r="C76" t="str">
            <v>006/BKM</v>
          </cell>
          <cell r="E76" t="str">
            <v>Bank</v>
          </cell>
          <cell r="G76">
            <v>1500000</v>
          </cell>
        </row>
        <row r="77">
          <cell r="A77" t="str">
            <v>1-1150</v>
          </cell>
          <cell r="B77" t="str">
            <v>14 Des</v>
          </cell>
          <cell r="C77" t="str">
            <v>006/BKM</v>
          </cell>
          <cell r="D77" t="str">
            <v>KS-001</v>
          </cell>
          <cell r="E77" t="str">
            <v>Piutang Karyawan</v>
          </cell>
          <cell r="H77">
            <v>1500000</v>
          </cell>
        </row>
        <row r="78">
          <cell r="A78" t="str">
            <v>2-1100</v>
          </cell>
          <cell r="B78" t="str">
            <v>14 Des</v>
          </cell>
          <cell r="C78" t="str">
            <v>007/BKK</v>
          </cell>
          <cell r="D78" t="str">
            <v>SP-001</v>
          </cell>
          <cell r="E78" t="str">
            <v>Hutang Usaha</v>
          </cell>
          <cell r="G78">
            <v>199100000</v>
          </cell>
        </row>
        <row r="79">
          <cell r="A79" t="str">
            <v>1-1110</v>
          </cell>
          <cell r="B79" t="str">
            <v>14 Des</v>
          </cell>
          <cell r="C79" t="str">
            <v>007/BKK</v>
          </cell>
          <cell r="E79" t="str">
            <v>Bank</v>
          </cell>
          <cell r="H79">
            <v>193127000</v>
          </cell>
        </row>
        <row r="80">
          <cell r="A80" t="str">
            <v xml:space="preserve"> 5-2000</v>
          </cell>
          <cell r="B80" t="str">
            <v>14 Des</v>
          </cell>
          <cell r="C80" t="str">
            <v>007/BKK</v>
          </cell>
          <cell r="E80" t="str">
            <v>Potongan Pembelian</v>
          </cell>
          <cell r="H80">
            <v>5973000</v>
          </cell>
        </row>
        <row r="81">
          <cell r="A81" t="str">
            <v>1-1130</v>
          </cell>
          <cell r="B81" t="str">
            <v>15 Des</v>
          </cell>
          <cell r="C81" t="str">
            <v>083/FPJ</v>
          </cell>
          <cell r="D81" t="str">
            <v>CS-003</v>
          </cell>
          <cell r="E81" t="str">
            <v>Piutang Usaha</v>
          </cell>
          <cell r="G81">
            <v>176220000</v>
          </cell>
        </row>
        <row r="82">
          <cell r="A82" t="str">
            <v>4-1000</v>
          </cell>
          <cell r="B82" t="str">
            <v>15 Des</v>
          </cell>
          <cell r="C82" t="str">
            <v>083/FPJ</v>
          </cell>
          <cell r="E82" t="str">
            <v>Penjualan</v>
          </cell>
          <cell r="H82">
            <v>160200000</v>
          </cell>
        </row>
        <row r="83">
          <cell r="A83" t="str">
            <v>2-1130</v>
          </cell>
          <cell r="B83" t="str">
            <v>15 Des</v>
          </cell>
          <cell r="C83" t="str">
            <v>083/FPJ</v>
          </cell>
          <cell r="E83" t="str">
            <v>PPN Keluaran</v>
          </cell>
          <cell r="H83">
            <v>16020000</v>
          </cell>
        </row>
        <row r="84">
          <cell r="A84" t="str">
            <v>5-1000</v>
          </cell>
          <cell r="B84" t="str">
            <v>15 Des</v>
          </cell>
          <cell r="C84" t="str">
            <v>083/FPJ</v>
          </cell>
          <cell r="E84" t="str">
            <v>Harga Pokok Penjualan</v>
          </cell>
          <cell r="G84">
            <v>139464584</v>
          </cell>
        </row>
        <row r="85">
          <cell r="A85" t="str">
            <v>1-1170</v>
          </cell>
          <cell r="B85" t="str">
            <v>15 Des</v>
          </cell>
          <cell r="C85" t="str">
            <v>083/FPJ</v>
          </cell>
          <cell r="D85" t="str">
            <v>N-001</v>
          </cell>
          <cell r="E85" t="str">
            <v>Persediaan Barang Dagang</v>
          </cell>
          <cell r="H85">
            <v>38031250</v>
          </cell>
        </row>
        <row r="86">
          <cell r="A86" t="str">
            <v>1-1170</v>
          </cell>
          <cell r="B86" t="str">
            <v>15 Des</v>
          </cell>
          <cell r="C86" t="str">
            <v>083/FPJ</v>
          </cell>
          <cell r="D86" t="str">
            <v>N-002</v>
          </cell>
          <cell r="E86" t="str">
            <v>Persediaan Barang Dagang</v>
          </cell>
          <cell r="H86">
            <v>86000000</v>
          </cell>
        </row>
        <row r="87">
          <cell r="A87" t="str">
            <v>1-1170</v>
          </cell>
          <cell r="B87" t="str">
            <v>15 Des</v>
          </cell>
          <cell r="C87" t="str">
            <v>083/FPJ</v>
          </cell>
          <cell r="D87" t="str">
            <v>N-003</v>
          </cell>
          <cell r="E87" t="str">
            <v>Persediaan Barang Dagang</v>
          </cell>
          <cell r="H87">
            <v>15433334</v>
          </cell>
        </row>
        <row r="88">
          <cell r="A88" t="str">
            <v xml:space="preserve"> 6-2500</v>
          </cell>
          <cell r="B88" t="str">
            <v>15 Des</v>
          </cell>
          <cell r="C88" t="str">
            <v>008/BKK</v>
          </cell>
          <cell r="E88" t="str">
            <v>Pajak Penghasilan</v>
          </cell>
          <cell r="G88">
            <v>3200000</v>
          </cell>
        </row>
        <row r="89">
          <cell r="A89" t="str">
            <v>1-1110</v>
          </cell>
          <cell r="B89" t="str">
            <v>15 Des</v>
          </cell>
          <cell r="C89" t="str">
            <v>008/BKK</v>
          </cell>
          <cell r="E89" t="str">
            <v>Bank</v>
          </cell>
          <cell r="H89">
            <v>3200000</v>
          </cell>
        </row>
        <row r="90">
          <cell r="A90" t="str">
            <v>1-1170</v>
          </cell>
          <cell r="B90" t="str">
            <v>17 Des</v>
          </cell>
          <cell r="C90" t="str">
            <v>130/NP/FP</v>
          </cell>
          <cell r="D90" t="str">
            <v>N-001</v>
          </cell>
          <cell r="E90" t="str">
            <v>Persediaan Barang Dagang</v>
          </cell>
          <cell r="G90">
            <v>91000000</v>
          </cell>
        </row>
        <row r="91">
          <cell r="A91" t="str">
            <v>1-1170</v>
          </cell>
          <cell r="B91" t="str">
            <v>17 Des</v>
          </cell>
          <cell r="C91" t="str">
            <v>130/NP/FP</v>
          </cell>
          <cell r="D91" t="str">
            <v>N-002</v>
          </cell>
          <cell r="E91" t="str">
            <v>Persediaan Barang Dagang</v>
          </cell>
          <cell r="G91">
            <v>99000000</v>
          </cell>
        </row>
        <row r="92">
          <cell r="A92" t="str">
            <v>1-1170</v>
          </cell>
          <cell r="B92" t="str">
            <v>17 Des</v>
          </cell>
          <cell r="C92" t="str">
            <v>130/NP/FP</v>
          </cell>
          <cell r="D92" t="str">
            <v>N-003</v>
          </cell>
          <cell r="E92" t="str">
            <v>Persediaan Barang Dagang</v>
          </cell>
          <cell r="G92">
            <v>38000000</v>
          </cell>
        </row>
        <row r="93">
          <cell r="A93" t="str">
            <v xml:space="preserve"> 5-4000</v>
          </cell>
          <cell r="B93" t="str">
            <v>17 Des</v>
          </cell>
          <cell r="C93" t="str">
            <v>130/NP/FP</v>
          </cell>
          <cell r="E93" t="str">
            <v>Ongkos Angkut Pembelian</v>
          </cell>
          <cell r="G93">
            <v>1000000</v>
          </cell>
        </row>
        <row r="94">
          <cell r="A94" t="str">
            <v>1-1200</v>
          </cell>
          <cell r="B94" t="str">
            <v>17 Des</v>
          </cell>
          <cell r="C94" t="str">
            <v>130/NP/FP</v>
          </cell>
          <cell r="E94" t="str">
            <v>PPN Masukan</v>
          </cell>
          <cell r="G94">
            <v>45700000</v>
          </cell>
        </row>
        <row r="95">
          <cell r="A95" t="str">
            <v>2-1100</v>
          </cell>
          <cell r="B95" t="str">
            <v>17 Des</v>
          </cell>
          <cell r="C95" t="str">
            <v>130/NP/FP</v>
          </cell>
          <cell r="D95" t="str">
            <v>SP-001</v>
          </cell>
          <cell r="E95" t="str">
            <v>Hutang Usaha</v>
          </cell>
          <cell r="H95">
            <v>274700000</v>
          </cell>
        </row>
        <row r="96">
          <cell r="A96" t="str">
            <v>1-1110</v>
          </cell>
          <cell r="B96" t="str">
            <v>18 Des</v>
          </cell>
          <cell r="C96" t="str">
            <v>007/BKM</v>
          </cell>
          <cell r="E96" t="str">
            <v>Bank</v>
          </cell>
          <cell r="G96">
            <v>102226300</v>
          </cell>
        </row>
        <row r="97">
          <cell r="A97" t="str">
            <v>4-1200</v>
          </cell>
          <cell r="B97" t="str">
            <v>18 Des</v>
          </cell>
          <cell r="C97" t="str">
            <v>007/BKM</v>
          </cell>
          <cell r="E97" t="str">
            <v>Potongan Penjualan</v>
          </cell>
          <cell r="G97">
            <v>467000</v>
          </cell>
        </row>
        <row r="98">
          <cell r="A98" t="str">
            <v>4-1000</v>
          </cell>
          <cell r="B98" t="str">
            <v>18 Des</v>
          </cell>
          <cell r="C98" t="str">
            <v>007/BKM</v>
          </cell>
          <cell r="E98" t="str">
            <v>Penjualan</v>
          </cell>
          <cell r="H98">
            <v>93400000</v>
          </cell>
        </row>
        <row r="99">
          <cell r="A99" t="str">
            <v>2-1130</v>
          </cell>
          <cell r="B99" t="str">
            <v>18 Des</v>
          </cell>
          <cell r="C99" t="str">
            <v>007/BKM</v>
          </cell>
          <cell r="E99" t="str">
            <v>PPN Keluaran</v>
          </cell>
          <cell r="H99">
            <v>9293300</v>
          </cell>
        </row>
        <row r="100">
          <cell r="A100" t="str">
            <v>5-1000</v>
          </cell>
          <cell r="B100" t="str">
            <v>18 Des</v>
          </cell>
          <cell r="C100" t="str">
            <v>007/BKM</v>
          </cell>
          <cell r="E100" t="str">
            <v>Harga Pokok Penjualan</v>
          </cell>
          <cell r="G100">
            <v>78410606</v>
          </cell>
        </row>
        <row r="101">
          <cell r="A101" t="str">
            <v>1-1170</v>
          </cell>
          <cell r="B101" t="str">
            <v>18 Des</v>
          </cell>
          <cell r="C101" t="str">
            <v>007/BKM</v>
          </cell>
          <cell r="D101" t="str">
            <v>N-002</v>
          </cell>
          <cell r="E101" t="str">
            <v>Persediaan Barang Dagang</v>
          </cell>
          <cell r="H101">
            <v>63083334</v>
          </cell>
        </row>
        <row r="102">
          <cell r="A102" t="str">
            <v>1-1170</v>
          </cell>
          <cell r="B102" t="str">
            <v>18 Des</v>
          </cell>
          <cell r="C102" t="str">
            <v>007/BKM</v>
          </cell>
          <cell r="D102" t="str">
            <v>N-003</v>
          </cell>
          <cell r="E102" t="str">
            <v>Persediaan Barang Dagang</v>
          </cell>
          <cell r="H102">
            <v>15327272</v>
          </cell>
        </row>
        <row r="103">
          <cell r="A103" t="str">
            <v>1-1110</v>
          </cell>
          <cell r="B103" t="str">
            <v>18 Des</v>
          </cell>
          <cell r="C103" t="str">
            <v>008/BKM</v>
          </cell>
          <cell r="E103" t="str">
            <v>Bank</v>
          </cell>
          <cell r="G103">
            <v>110857600</v>
          </cell>
        </row>
        <row r="104">
          <cell r="A104" t="str">
            <v>4-1200</v>
          </cell>
          <cell r="B104" t="str">
            <v>18 Des</v>
          </cell>
          <cell r="C104" t="str">
            <v>008/BKM</v>
          </cell>
          <cell r="E104" t="str">
            <v>Potongan Penjualan</v>
          </cell>
          <cell r="G104">
            <v>2217152</v>
          </cell>
        </row>
        <row r="105">
          <cell r="A105" t="str">
            <v>1-1130</v>
          </cell>
          <cell r="B105" t="str">
            <v>18 Des</v>
          </cell>
          <cell r="C105" t="str">
            <v>008/BKM</v>
          </cell>
          <cell r="D105" t="str">
            <v>CS-001</v>
          </cell>
          <cell r="E105" t="str">
            <v>Piutang Usaha</v>
          </cell>
          <cell r="H105">
            <v>113074752</v>
          </cell>
        </row>
        <row r="106">
          <cell r="A106" t="str">
            <v>1-1110</v>
          </cell>
          <cell r="B106" t="str">
            <v>19 Des</v>
          </cell>
          <cell r="C106" t="str">
            <v>084/FPJ</v>
          </cell>
          <cell r="E106" t="str">
            <v>Bank</v>
          </cell>
          <cell r="G106">
            <v>50000000</v>
          </cell>
        </row>
        <row r="107">
          <cell r="A107" t="str">
            <v>1-1130</v>
          </cell>
          <cell r="B107" t="str">
            <v>19 Des</v>
          </cell>
          <cell r="C107" t="str">
            <v>084/FPJ</v>
          </cell>
          <cell r="D107" t="str">
            <v>CS_002</v>
          </cell>
          <cell r="E107" t="str">
            <v>Piutang Usaha</v>
          </cell>
          <cell r="G107">
            <v>251510000</v>
          </cell>
        </row>
        <row r="108">
          <cell r="A108" t="str">
            <v>4-1000</v>
          </cell>
          <cell r="B108" t="str">
            <v>19 Des</v>
          </cell>
          <cell r="C108" t="str">
            <v>084/FPJ</v>
          </cell>
          <cell r="E108" t="str">
            <v>Penjualan</v>
          </cell>
          <cell r="H108">
            <v>274100000</v>
          </cell>
        </row>
        <row r="109">
          <cell r="A109" t="str">
            <v>2-1130</v>
          </cell>
          <cell r="B109" t="str">
            <v>19 Des</v>
          </cell>
          <cell r="C109" t="str">
            <v>084/FPJ</v>
          </cell>
          <cell r="E109" t="str">
            <v>PPN Keluaran</v>
          </cell>
          <cell r="H109">
            <v>27410000</v>
          </cell>
        </row>
        <row r="110">
          <cell r="A110" t="str">
            <v>5-1000</v>
          </cell>
          <cell r="B110" t="str">
            <v>19 Des</v>
          </cell>
          <cell r="C110" t="str">
            <v>084/FPJ</v>
          </cell>
          <cell r="E110" t="str">
            <v>Harga Pokok Penjualan</v>
          </cell>
          <cell r="G110">
            <v>240913196</v>
          </cell>
        </row>
        <row r="111">
          <cell r="A111" t="str">
            <v>1-1170</v>
          </cell>
          <cell r="B111" t="str">
            <v>19 Des</v>
          </cell>
          <cell r="C111" t="str">
            <v>084/FPJ</v>
          </cell>
          <cell r="D111" t="str">
            <v>N-001</v>
          </cell>
          <cell r="E111" t="str">
            <v>Persediaan Barang Dagang</v>
          </cell>
          <cell r="H111">
            <v>93718750</v>
          </cell>
        </row>
        <row r="112">
          <cell r="A112" t="str">
            <v>1-1170</v>
          </cell>
          <cell r="B112" t="str">
            <v>19 Des</v>
          </cell>
          <cell r="C112" t="str">
            <v>084/FPJ</v>
          </cell>
          <cell r="D112" t="str">
            <v>N-002</v>
          </cell>
          <cell r="E112" t="str">
            <v>Persediaan Barang Dagang</v>
          </cell>
          <cell r="H112">
            <v>147194446</v>
          </cell>
        </row>
        <row r="113">
          <cell r="A113" t="str">
            <v xml:space="preserve"> 6-2900</v>
          </cell>
          <cell r="B113" t="str">
            <v>20 Des</v>
          </cell>
          <cell r="C113" t="str">
            <v>004/VKK</v>
          </cell>
          <cell r="E113" t="str">
            <v>Biaya Lain-lain Administrasi dan Umum</v>
          </cell>
          <cell r="G113">
            <v>150000</v>
          </cell>
        </row>
        <row r="114">
          <cell r="A114" t="str">
            <v>1-1100</v>
          </cell>
          <cell r="B114" t="str">
            <v>20 Des</v>
          </cell>
          <cell r="C114" t="str">
            <v>004/VKK</v>
          </cell>
          <cell r="E114" t="str">
            <v>Kas Kecil</v>
          </cell>
          <cell r="H114">
            <v>150000</v>
          </cell>
        </row>
        <row r="115">
          <cell r="A115" t="str">
            <v>1-1130</v>
          </cell>
          <cell r="B115" t="str">
            <v>20 Des</v>
          </cell>
          <cell r="C115" t="str">
            <v>085/FPJ</v>
          </cell>
          <cell r="D115" t="str">
            <v>CS-001</v>
          </cell>
          <cell r="E115" t="str">
            <v>Piutang Usaha</v>
          </cell>
          <cell r="G115">
            <v>167200000</v>
          </cell>
        </row>
        <row r="116">
          <cell r="A116" t="str">
            <v>4-1000</v>
          </cell>
          <cell r="B116" t="str">
            <v>20 Des</v>
          </cell>
          <cell r="C116" t="str">
            <v>085/FPJ</v>
          </cell>
          <cell r="E116" t="str">
            <v>Penjualan</v>
          </cell>
          <cell r="H116">
            <v>152000000</v>
          </cell>
        </row>
        <row r="117">
          <cell r="A117" t="str">
            <v>2-1130</v>
          </cell>
          <cell r="B117" t="str">
            <v>20 Des</v>
          </cell>
          <cell r="C117" t="str">
            <v>085/FPJ</v>
          </cell>
          <cell r="E117" t="str">
            <v>PPN Keluaran</v>
          </cell>
          <cell r="H117">
            <v>15200000</v>
          </cell>
        </row>
        <row r="118">
          <cell r="A118" t="str">
            <v>5-1000</v>
          </cell>
          <cell r="B118" t="str">
            <v>20 Des</v>
          </cell>
          <cell r="C118" t="str">
            <v>085/FPJ</v>
          </cell>
          <cell r="E118" t="str">
            <v>Harga Pokok Penjualan</v>
          </cell>
          <cell r="G118">
            <v>128129798</v>
          </cell>
        </row>
        <row r="119">
          <cell r="A119" t="str">
            <v>1-1170</v>
          </cell>
          <cell r="B119" t="str">
            <v>20 Des</v>
          </cell>
          <cell r="C119" t="str">
            <v>085/FPJ</v>
          </cell>
          <cell r="D119" t="str">
            <v>N-002</v>
          </cell>
          <cell r="E119" t="str">
            <v>Persediaan Barang Dagang</v>
          </cell>
          <cell r="H119">
            <v>105138890</v>
          </cell>
        </row>
        <row r="120">
          <cell r="A120" t="str">
            <v>1-1170</v>
          </cell>
          <cell r="B120" t="str">
            <v>20 Des</v>
          </cell>
          <cell r="C120" t="str">
            <v>085/FPJ</v>
          </cell>
          <cell r="D120" t="str">
            <v>N-003</v>
          </cell>
          <cell r="E120" t="str">
            <v>Persediaan Barang Dagang</v>
          </cell>
          <cell r="H120">
            <v>22990908</v>
          </cell>
        </row>
        <row r="121">
          <cell r="A121" t="str">
            <v>4-1300</v>
          </cell>
          <cell r="B121" t="str">
            <v>20 Des</v>
          </cell>
          <cell r="C121" t="str">
            <v>002/BM</v>
          </cell>
          <cell r="E121" t="str">
            <v>Retur Penjualan</v>
          </cell>
          <cell r="G121">
            <v>23800000</v>
          </cell>
        </row>
        <row r="122">
          <cell r="A122" t="str">
            <v>2-1130</v>
          </cell>
          <cell r="B122" t="str">
            <v>20 Des</v>
          </cell>
          <cell r="C122" t="str">
            <v>002/BM</v>
          </cell>
          <cell r="E122" t="str">
            <v>PPN Keluaran</v>
          </cell>
          <cell r="G122">
            <v>2380000</v>
          </cell>
        </row>
        <row r="123">
          <cell r="A123" t="str">
            <v>1-1130</v>
          </cell>
          <cell r="B123" t="str">
            <v>20 Des</v>
          </cell>
          <cell r="C123" t="str">
            <v>002/BM</v>
          </cell>
          <cell r="D123" t="str">
            <v>CS-002</v>
          </cell>
          <cell r="E123" t="str">
            <v>Piutang Usaha</v>
          </cell>
          <cell r="H123">
            <v>26180000</v>
          </cell>
        </row>
        <row r="124">
          <cell r="A124" t="str">
            <v>1-1170</v>
          </cell>
          <cell r="B124" t="str">
            <v>20 Des</v>
          </cell>
          <cell r="C124" t="str">
            <v>002/BM</v>
          </cell>
          <cell r="D124" t="str">
            <v>N-002</v>
          </cell>
          <cell r="E124" t="str">
            <v>Persediaan Barang Dagang</v>
          </cell>
          <cell r="G124">
            <v>21027777</v>
          </cell>
        </row>
        <row r="125">
          <cell r="A125" t="str">
            <v>5-1000</v>
          </cell>
          <cell r="B125" t="str">
            <v>20 Des</v>
          </cell>
          <cell r="C125" t="str">
            <v>002/BM</v>
          </cell>
          <cell r="E125" t="str">
            <v>Harga Pokok Penjualan</v>
          </cell>
          <cell r="H125">
            <v>21027777</v>
          </cell>
        </row>
        <row r="126">
          <cell r="A126" t="str">
            <v>1-1110</v>
          </cell>
          <cell r="B126" t="str">
            <v>21 Des</v>
          </cell>
          <cell r="C126" t="str">
            <v>009/BKM</v>
          </cell>
          <cell r="E126" t="str">
            <v>Bank</v>
          </cell>
          <cell r="G126">
            <v>172695000</v>
          </cell>
        </row>
        <row r="127">
          <cell r="A127" t="str">
            <v>4-1200</v>
          </cell>
          <cell r="B127" t="str">
            <v>21 Des</v>
          </cell>
          <cell r="C127" t="str">
            <v>009/BKM</v>
          </cell>
          <cell r="E127" t="str">
            <v>Potongan Penjualan</v>
          </cell>
          <cell r="G127">
            <v>3453900</v>
          </cell>
        </row>
        <row r="128">
          <cell r="A128" t="str">
            <v>1-1130</v>
          </cell>
          <cell r="B128" t="str">
            <v>21 Des</v>
          </cell>
          <cell r="C128" t="str">
            <v>009/BKM</v>
          </cell>
          <cell r="D128" t="str">
            <v>CS-003</v>
          </cell>
          <cell r="E128" t="str">
            <v>Piutang Usaha</v>
          </cell>
          <cell r="H128">
            <v>176148900</v>
          </cell>
        </row>
        <row r="129">
          <cell r="A129" t="str">
            <v>1-1100</v>
          </cell>
          <cell r="B129" t="str">
            <v>21 Des</v>
          </cell>
          <cell r="C129" t="str">
            <v>010/BKM</v>
          </cell>
          <cell r="E129" t="str">
            <v>Kas Kecil</v>
          </cell>
          <cell r="G129">
            <v>600000</v>
          </cell>
        </row>
        <row r="130">
          <cell r="A130" t="str">
            <v>1-1150</v>
          </cell>
          <cell r="B130" t="str">
            <v>21 Des</v>
          </cell>
          <cell r="C130" t="str">
            <v>010/BKM</v>
          </cell>
          <cell r="E130" t="str">
            <v>Piutang Karyawan</v>
          </cell>
          <cell r="H130">
            <v>600000</v>
          </cell>
        </row>
        <row r="131">
          <cell r="A131" t="str">
            <v>1-1110</v>
          </cell>
          <cell r="B131" t="str">
            <v>23 Des</v>
          </cell>
          <cell r="C131" t="str">
            <v>011/BKM</v>
          </cell>
          <cell r="E131" t="str">
            <v>Bank</v>
          </cell>
          <cell r="G131">
            <v>50000000</v>
          </cell>
        </row>
        <row r="132">
          <cell r="A132" t="str">
            <v>1-21300</v>
          </cell>
          <cell r="B132" t="str">
            <v>23 Des</v>
          </cell>
          <cell r="C132" t="str">
            <v>011/BKM</v>
          </cell>
          <cell r="E132" t="str">
            <v>Kendaraan</v>
          </cell>
          <cell r="H132">
            <v>43750000</v>
          </cell>
        </row>
        <row r="133">
          <cell r="A133" t="str">
            <v xml:space="preserve"> 8-5000</v>
          </cell>
          <cell r="B133" t="str">
            <v>23 Des</v>
          </cell>
          <cell r="C133" t="str">
            <v>011/BKM</v>
          </cell>
          <cell r="E133" t="str">
            <v>Laba Penjualan Aktiva Tetap</v>
          </cell>
          <cell r="H133">
            <v>6250000</v>
          </cell>
        </row>
        <row r="134">
          <cell r="B134" t="str">
            <v>25 Des</v>
          </cell>
          <cell r="C134" t="str">
            <v>003/BM</v>
          </cell>
          <cell r="E134" t="e">
            <v>#N/A</v>
          </cell>
        </row>
        <row r="135">
          <cell r="B135" t="str">
            <v>25 Des</v>
          </cell>
          <cell r="C135" t="str">
            <v>003/BM</v>
          </cell>
          <cell r="E135" t="e">
            <v>#N/A</v>
          </cell>
        </row>
        <row r="136">
          <cell r="B136" t="str">
            <v>25 Des</v>
          </cell>
          <cell r="C136" t="str">
            <v>003/BM</v>
          </cell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</sheetData>
      <sheetData sheetId="2">
        <row r="6">
          <cell r="C6" t="str">
            <v>CS-001</v>
          </cell>
        </row>
        <row r="21">
          <cell r="C21" t="str">
            <v>CS-002</v>
          </cell>
        </row>
        <row r="33">
          <cell r="C33" t="str">
            <v>CS-003</v>
          </cell>
        </row>
        <row r="45">
          <cell r="C45" t="str">
            <v>KS-001</v>
          </cell>
        </row>
        <row r="59">
          <cell r="C59" t="str">
            <v>KS-002</v>
          </cell>
        </row>
        <row r="72">
          <cell r="C72" t="str">
            <v>KS-003</v>
          </cell>
        </row>
      </sheetData>
      <sheetData sheetId="3">
        <row r="4">
          <cell r="C4" t="str">
            <v>SP-001</v>
          </cell>
        </row>
        <row r="18">
          <cell r="C18" t="str">
            <v>SP-002</v>
          </cell>
        </row>
        <row r="32">
          <cell r="C32" t="str">
            <v>SP-003</v>
          </cell>
        </row>
        <row r="45">
          <cell r="C45" t="str">
            <v>SP-004</v>
          </cell>
        </row>
      </sheetData>
      <sheetData sheetId="4">
        <row r="4">
          <cell r="C4" t="str">
            <v>1-1100</v>
          </cell>
        </row>
        <row r="17">
          <cell r="C17" t="str">
            <v>1-1110</v>
          </cell>
        </row>
        <row r="29">
          <cell r="C29" t="str">
            <v>1-1120</v>
          </cell>
        </row>
        <row r="41">
          <cell r="C41" t="str">
            <v>1-1130</v>
          </cell>
        </row>
        <row r="53">
          <cell r="C53" t="str">
            <v>1-1140</v>
          </cell>
        </row>
        <row r="65">
          <cell r="C65" t="str">
            <v>1-1150</v>
          </cell>
        </row>
        <row r="77">
          <cell r="C77" t="str">
            <v>1-1160</v>
          </cell>
        </row>
        <row r="89">
          <cell r="C89" t="str">
            <v>1-1170</v>
          </cell>
        </row>
        <row r="101">
          <cell r="C101" t="str">
            <v>1-1180</v>
          </cell>
        </row>
        <row r="113">
          <cell r="C113" t="str">
            <v>1-1190</v>
          </cell>
        </row>
        <row r="125">
          <cell r="C125" t="str">
            <v>1-1200</v>
          </cell>
        </row>
        <row r="137">
          <cell r="C137" t="str">
            <v>1-1210</v>
          </cell>
        </row>
        <row r="149">
          <cell r="C149" t="str">
            <v>1-1220</v>
          </cell>
        </row>
        <row r="161">
          <cell r="C161" t="str">
            <v>1-1230</v>
          </cell>
        </row>
        <row r="173">
          <cell r="C173" t="str">
            <v xml:space="preserve"> 1-2100</v>
          </cell>
        </row>
        <row r="185">
          <cell r="C185" t="str">
            <v>1-21200</v>
          </cell>
        </row>
        <row r="197">
          <cell r="C197" t="str">
            <v>1-21201</v>
          </cell>
        </row>
        <row r="209">
          <cell r="C209" t="str">
            <v>1-21300</v>
          </cell>
        </row>
        <row r="221">
          <cell r="C221" t="str">
            <v>1-21301</v>
          </cell>
        </row>
        <row r="233">
          <cell r="C233" t="str">
            <v>1-21400</v>
          </cell>
        </row>
        <row r="245">
          <cell r="C245" t="str">
            <v>1-21401</v>
          </cell>
        </row>
        <row r="257">
          <cell r="C257" t="str">
            <v>5-1000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opLeftCell="A60" workbookViewId="0">
      <selection activeCell="B82" sqref="B4:F82"/>
    </sheetView>
  </sheetViews>
  <sheetFormatPr defaultRowHeight="15"/>
  <cols>
    <col min="3" max="3" width="45.5703125" customWidth="1"/>
    <col min="4" max="4" width="8.7109375" customWidth="1"/>
    <col min="5" max="5" width="17.5703125" customWidth="1"/>
    <col min="6" max="6" width="18.28515625" customWidth="1"/>
    <col min="11" max="11" width="12.7109375" customWidth="1"/>
    <col min="12" max="12" width="18.28515625" customWidth="1"/>
    <col min="13" max="13" width="22.28515625" customWidth="1"/>
    <col min="14" max="14" width="42.140625" customWidth="1"/>
    <col min="15" max="15" width="18" customWidth="1"/>
  </cols>
  <sheetData>
    <row r="1" spans="1:14">
      <c r="A1" s="127" t="s">
        <v>0</v>
      </c>
      <c r="B1" s="127"/>
      <c r="C1" s="127"/>
      <c r="D1" s="1"/>
      <c r="E1" s="1"/>
      <c r="F1" s="1"/>
      <c r="K1" s="2" t="s">
        <v>1</v>
      </c>
      <c r="L1" s="2"/>
      <c r="M1" s="2"/>
      <c r="N1" s="2"/>
    </row>
    <row r="2" spans="1:14">
      <c r="B2" s="126" t="s">
        <v>2</v>
      </c>
      <c r="C2" s="126"/>
      <c r="D2" s="3"/>
      <c r="E2" s="3"/>
      <c r="F2" s="3"/>
      <c r="K2" s="4"/>
      <c r="L2" s="2"/>
      <c r="M2" s="2"/>
      <c r="N2" s="2"/>
    </row>
    <row r="3" spans="1:14"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K3" s="4" t="s">
        <v>8</v>
      </c>
      <c r="L3" s="2"/>
      <c r="M3" s="2"/>
      <c r="N3" s="2"/>
    </row>
    <row r="4" spans="1:14">
      <c r="B4" s="5" t="s">
        <v>9</v>
      </c>
      <c r="C4" s="5" t="s">
        <v>10</v>
      </c>
      <c r="D4" s="5"/>
      <c r="E4" s="5"/>
      <c r="F4" s="6"/>
      <c r="K4" s="4"/>
      <c r="L4" s="4"/>
      <c r="M4" s="7"/>
      <c r="N4" s="4"/>
    </row>
    <row r="5" spans="1:14">
      <c r="B5" s="5" t="s">
        <v>11</v>
      </c>
      <c r="C5" s="5" t="s">
        <v>12</v>
      </c>
      <c r="D5" s="5"/>
      <c r="E5" s="5"/>
      <c r="F5" s="6"/>
      <c r="K5" s="8" t="s">
        <v>13</v>
      </c>
      <c r="L5" s="8"/>
      <c r="M5" s="9"/>
      <c r="N5" s="4"/>
    </row>
    <row r="6" spans="1:14">
      <c r="B6" s="10" t="s">
        <v>14</v>
      </c>
      <c r="C6" s="11" t="s">
        <v>15</v>
      </c>
      <c r="D6" s="11"/>
      <c r="E6" s="12">
        <v>5000000</v>
      </c>
      <c r="F6" s="12"/>
    </row>
    <row r="7" spans="1:14">
      <c r="B7" s="10" t="s">
        <v>16</v>
      </c>
      <c r="C7" s="11" t="s">
        <v>17</v>
      </c>
      <c r="D7" s="11"/>
      <c r="E7" s="12">
        <v>208080282</v>
      </c>
      <c r="F7" s="12"/>
      <c r="K7" s="128" t="s">
        <v>18</v>
      </c>
      <c r="L7" s="128"/>
      <c r="M7" s="128"/>
      <c r="N7" s="128"/>
    </row>
    <row r="8" spans="1:14">
      <c r="B8" s="10" t="s">
        <v>19</v>
      </c>
      <c r="C8" s="11" t="s">
        <v>20</v>
      </c>
      <c r="D8" s="11"/>
      <c r="E8" s="12">
        <v>90405000</v>
      </c>
      <c r="F8" s="12"/>
      <c r="K8" s="5" t="s">
        <v>21</v>
      </c>
      <c r="L8" s="5" t="s">
        <v>22</v>
      </c>
      <c r="M8" s="5" t="s">
        <v>23</v>
      </c>
      <c r="N8" s="5" t="s">
        <v>24</v>
      </c>
    </row>
    <row r="9" spans="1:14">
      <c r="B9" s="10" t="s">
        <v>25</v>
      </c>
      <c r="C9" s="11" t="s">
        <v>26</v>
      </c>
      <c r="D9" s="11"/>
      <c r="E9" s="13">
        <v>181500000</v>
      </c>
      <c r="F9" s="12"/>
      <c r="K9" s="11" t="s">
        <v>27</v>
      </c>
      <c r="L9" s="11" t="s">
        <v>28</v>
      </c>
      <c r="M9" s="14">
        <v>104000000</v>
      </c>
      <c r="N9" s="11" t="s">
        <v>29</v>
      </c>
    </row>
    <row r="10" spans="1:14">
      <c r="B10" s="10" t="s">
        <v>30</v>
      </c>
      <c r="C10" s="11" t="s">
        <v>31</v>
      </c>
      <c r="D10" s="11"/>
      <c r="E10" s="12"/>
      <c r="F10" s="12">
        <v>10840000</v>
      </c>
      <c r="K10" s="11" t="s">
        <v>32</v>
      </c>
      <c r="L10" s="11" t="s">
        <v>33</v>
      </c>
      <c r="M10" s="14">
        <v>77500000</v>
      </c>
      <c r="N10" s="11" t="s">
        <v>34</v>
      </c>
    </row>
    <row r="11" spans="1:14">
      <c r="B11" s="10" t="s">
        <v>35</v>
      </c>
      <c r="C11" s="11" t="s">
        <v>36</v>
      </c>
      <c r="D11" s="11"/>
      <c r="E11" s="13">
        <v>2100000</v>
      </c>
      <c r="F11" s="12"/>
      <c r="K11" s="11" t="s">
        <v>37</v>
      </c>
      <c r="L11" s="11" t="s">
        <v>38</v>
      </c>
      <c r="M11" s="14"/>
      <c r="N11" s="11"/>
    </row>
    <row r="12" spans="1:14">
      <c r="B12" s="10" t="s">
        <v>39</v>
      </c>
      <c r="C12" s="11" t="s">
        <v>40</v>
      </c>
      <c r="D12" s="11"/>
      <c r="E12" s="12"/>
      <c r="F12" s="12"/>
      <c r="K12" s="11" t="s">
        <v>41</v>
      </c>
      <c r="L12" s="11"/>
      <c r="M12" s="14"/>
      <c r="N12" s="11"/>
    </row>
    <row r="13" spans="1:14">
      <c r="B13" s="10" t="s">
        <v>42</v>
      </c>
      <c r="C13" s="11" t="s">
        <v>43</v>
      </c>
      <c r="D13" s="11"/>
      <c r="E13" s="13">
        <v>891600000</v>
      </c>
      <c r="F13" s="12"/>
      <c r="K13" s="11" t="s">
        <v>44</v>
      </c>
      <c r="L13" s="11"/>
      <c r="M13" s="14"/>
      <c r="N13" s="11"/>
    </row>
    <row r="14" spans="1:14">
      <c r="B14" s="10" t="s">
        <v>45</v>
      </c>
      <c r="C14" s="11" t="s">
        <v>46</v>
      </c>
      <c r="D14" s="11"/>
      <c r="E14" s="13">
        <v>2580000</v>
      </c>
      <c r="F14" s="12"/>
      <c r="K14" s="11" t="s">
        <v>47</v>
      </c>
      <c r="L14" s="11"/>
      <c r="M14" s="14"/>
      <c r="N14" s="11"/>
    </row>
    <row r="15" spans="1:14">
      <c r="B15" s="10" t="s">
        <v>48</v>
      </c>
      <c r="C15" s="11" t="s">
        <v>49</v>
      </c>
      <c r="D15" s="11"/>
      <c r="E15" s="13">
        <v>5900000</v>
      </c>
      <c r="F15" s="12"/>
      <c r="K15" s="11" t="s">
        <v>50</v>
      </c>
      <c r="L15" s="11"/>
      <c r="M15" s="14"/>
      <c r="N15" s="11"/>
    </row>
    <row r="16" spans="1:14">
      <c r="B16" s="10" t="s">
        <v>51</v>
      </c>
      <c r="C16" s="11" t="s">
        <v>52</v>
      </c>
      <c r="D16" s="11"/>
      <c r="E16" s="13">
        <v>19600000</v>
      </c>
      <c r="F16" s="12"/>
      <c r="K16" s="11" t="s">
        <v>53</v>
      </c>
      <c r="L16" s="11"/>
      <c r="M16" s="11"/>
      <c r="N16" s="11"/>
    </row>
    <row r="17" spans="2:15">
      <c r="B17" s="10" t="s">
        <v>54</v>
      </c>
      <c r="C17" s="11" t="s">
        <v>55</v>
      </c>
      <c r="D17" s="11"/>
      <c r="E17" s="13">
        <v>32000000</v>
      </c>
      <c r="F17" s="12"/>
      <c r="K17" s="126" t="s">
        <v>56</v>
      </c>
      <c r="L17" s="126"/>
      <c r="M17" s="15">
        <v>181500000</v>
      </c>
      <c r="N17" s="11"/>
    </row>
    <row r="18" spans="2:15">
      <c r="B18" s="10" t="s">
        <v>57</v>
      </c>
      <c r="C18" s="11" t="s">
        <v>58</v>
      </c>
      <c r="D18" s="11"/>
      <c r="E18" s="13">
        <v>31200000</v>
      </c>
      <c r="F18" s="12"/>
      <c r="K18" s="2" t="s">
        <v>59</v>
      </c>
      <c r="L18" s="4"/>
      <c r="M18" s="7"/>
      <c r="N18" s="4"/>
    </row>
    <row r="19" spans="2:15">
      <c r="B19" s="10" t="s">
        <v>60</v>
      </c>
      <c r="C19" s="11" t="s">
        <v>61</v>
      </c>
      <c r="D19" s="11"/>
      <c r="E19" s="13">
        <v>3000000</v>
      </c>
      <c r="F19" s="12"/>
      <c r="K19" s="8"/>
      <c r="L19" s="8"/>
      <c r="M19" s="9"/>
      <c r="N19" s="4"/>
    </row>
    <row r="20" spans="2:15">
      <c r="B20" s="16" t="s">
        <v>62</v>
      </c>
      <c r="C20" s="5" t="s">
        <v>63</v>
      </c>
      <c r="D20" s="5"/>
      <c r="E20" s="6"/>
      <c r="F20" s="6"/>
      <c r="K20" s="128" t="s">
        <v>64</v>
      </c>
      <c r="L20" s="128"/>
      <c r="M20" s="128"/>
      <c r="N20" s="17"/>
    </row>
    <row r="21" spans="2:15">
      <c r="B21" s="16" t="s">
        <v>65</v>
      </c>
      <c r="C21" s="11" t="s">
        <v>66</v>
      </c>
      <c r="D21" s="11"/>
      <c r="E21" s="18">
        <v>165000000</v>
      </c>
      <c r="F21" s="12"/>
      <c r="K21" s="5" t="s">
        <v>21</v>
      </c>
      <c r="L21" s="5" t="s">
        <v>67</v>
      </c>
      <c r="M21" s="5" t="s">
        <v>23</v>
      </c>
      <c r="N21" s="17"/>
      <c r="O21" s="2"/>
    </row>
    <row r="22" spans="2:15">
      <c r="B22" s="10" t="s">
        <v>68</v>
      </c>
      <c r="C22" s="11" t="s">
        <v>69</v>
      </c>
      <c r="D22" s="11"/>
      <c r="E22" s="13">
        <v>210000000</v>
      </c>
      <c r="F22" s="12"/>
      <c r="K22" s="11" t="s">
        <v>70</v>
      </c>
      <c r="L22" s="11" t="s">
        <v>71</v>
      </c>
      <c r="M22" s="14">
        <v>1500000</v>
      </c>
      <c r="N22" s="17"/>
      <c r="O22" s="19"/>
    </row>
    <row r="23" spans="2:15">
      <c r="B23" s="10" t="s">
        <v>72</v>
      </c>
      <c r="C23" s="11" t="s">
        <v>73</v>
      </c>
      <c r="D23" s="11"/>
      <c r="E23" s="13"/>
      <c r="F23" s="13">
        <v>105000000</v>
      </c>
      <c r="K23" s="11" t="s">
        <v>74</v>
      </c>
      <c r="L23" s="11" t="s">
        <v>75</v>
      </c>
      <c r="M23" s="14">
        <v>600000</v>
      </c>
      <c r="N23" s="17"/>
      <c r="O23" s="20"/>
    </row>
    <row r="24" spans="2:15">
      <c r="B24" s="10" t="s">
        <v>76</v>
      </c>
      <c r="C24" s="11" t="s">
        <v>77</v>
      </c>
      <c r="D24" s="11"/>
      <c r="E24" s="13">
        <v>175000000</v>
      </c>
      <c r="F24" s="12"/>
      <c r="K24" s="11" t="s">
        <v>78</v>
      </c>
      <c r="L24" s="11" t="s">
        <v>79</v>
      </c>
      <c r="M24" s="14"/>
      <c r="N24" s="17"/>
      <c r="O24" s="20"/>
    </row>
    <row r="25" spans="2:15">
      <c r="B25" s="10" t="s">
        <v>80</v>
      </c>
      <c r="C25" s="11" t="s">
        <v>81</v>
      </c>
      <c r="D25" s="11"/>
      <c r="E25" s="13"/>
      <c r="F25" s="12">
        <v>108862304</v>
      </c>
      <c r="K25" s="11" t="s">
        <v>82</v>
      </c>
      <c r="L25" s="11"/>
      <c r="M25" s="14"/>
      <c r="O25" s="20"/>
    </row>
    <row r="26" spans="2:15">
      <c r="B26" s="10" t="s">
        <v>83</v>
      </c>
      <c r="C26" s="11" t="s">
        <v>84</v>
      </c>
      <c r="D26" s="11"/>
      <c r="E26" s="13">
        <v>220000000</v>
      </c>
      <c r="F26" s="12"/>
      <c r="K26" s="11" t="s">
        <v>85</v>
      </c>
      <c r="L26" s="11"/>
      <c r="M26" s="14"/>
      <c r="N26" s="2"/>
      <c r="O26" s="21"/>
    </row>
    <row r="27" spans="2:15">
      <c r="B27" s="10" t="s">
        <v>86</v>
      </c>
      <c r="C27" s="11" t="s">
        <v>87</v>
      </c>
      <c r="D27" s="11"/>
      <c r="E27" s="12"/>
      <c r="F27" s="13">
        <v>188240740</v>
      </c>
      <c r="K27" s="11" t="s">
        <v>88</v>
      </c>
      <c r="L27" s="11"/>
      <c r="M27" s="11"/>
      <c r="N27" s="19"/>
    </row>
    <row r="28" spans="2:15">
      <c r="B28" s="22" t="s">
        <v>89</v>
      </c>
      <c r="C28" s="5" t="s">
        <v>90</v>
      </c>
      <c r="D28" s="5"/>
      <c r="E28" s="6"/>
      <c r="F28" s="6"/>
      <c r="K28" s="126" t="s">
        <v>56</v>
      </c>
      <c r="L28" s="126"/>
      <c r="M28" s="15">
        <v>2100000</v>
      </c>
      <c r="N28" s="20"/>
    </row>
    <row r="29" spans="2:15">
      <c r="B29" s="22" t="s">
        <v>91</v>
      </c>
      <c r="C29" s="5" t="s">
        <v>92</v>
      </c>
      <c r="D29" s="5"/>
      <c r="E29" s="6"/>
      <c r="F29" s="6"/>
      <c r="K29" s="17"/>
      <c r="L29" s="17"/>
      <c r="M29" s="17"/>
      <c r="N29" s="20"/>
    </row>
    <row r="30" spans="2:15">
      <c r="B30" s="10" t="s">
        <v>93</v>
      </c>
      <c r="C30" s="11" t="s">
        <v>94</v>
      </c>
      <c r="D30" s="11"/>
      <c r="E30" s="12"/>
      <c r="F30" s="12">
        <v>196000000</v>
      </c>
      <c r="K30" s="2" t="s">
        <v>95</v>
      </c>
      <c r="L30" s="17"/>
      <c r="M30" s="23"/>
      <c r="N30" s="17"/>
    </row>
    <row r="31" spans="2:15" ht="15" customHeight="1">
      <c r="B31" s="10" t="s">
        <v>96</v>
      </c>
      <c r="C31" s="11" t="s">
        <v>97</v>
      </c>
      <c r="D31" s="11"/>
      <c r="E31" s="12"/>
      <c r="F31" s="12"/>
      <c r="K31" s="17"/>
      <c r="L31" s="17"/>
      <c r="M31" s="23"/>
    </row>
    <row r="32" spans="2:15">
      <c r="B32" s="10" t="s">
        <v>98</v>
      </c>
      <c r="C32" s="11" t="s">
        <v>99</v>
      </c>
      <c r="D32" s="11"/>
      <c r="E32" s="12"/>
      <c r="F32" s="12"/>
      <c r="K32" s="24" t="s">
        <v>100</v>
      </c>
      <c r="L32" s="25"/>
      <c r="M32" s="23"/>
    </row>
    <row r="33" spans="2:15">
      <c r="B33" s="10" t="s">
        <v>101</v>
      </c>
      <c r="C33" s="11" t="s">
        <v>102</v>
      </c>
      <c r="D33" s="11"/>
      <c r="E33" s="12"/>
      <c r="F33" s="12">
        <v>23520000</v>
      </c>
      <c r="K33" s="17"/>
      <c r="L33" s="17"/>
      <c r="M33" s="17"/>
    </row>
    <row r="34" spans="2:15" ht="16.5" customHeight="1">
      <c r="B34" s="10" t="s">
        <v>103</v>
      </c>
      <c r="C34" s="11" t="s">
        <v>104</v>
      </c>
      <c r="D34" s="11"/>
      <c r="E34" s="12"/>
      <c r="F34" s="12"/>
      <c r="K34" s="129" t="s">
        <v>95</v>
      </c>
      <c r="L34" s="130"/>
      <c r="M34" s="130"/>
      <c r="N34" s="131"/>
    </row>
    <row r="35" spans="2:15">
      <c r="B35" s="10" t="s">
        <v>105</v>
      </c>
      <c r="C35" s="11" t="s">
        <v>106</v>
      </c>
      <c r="D35" s="11"/>
      <c r="E35" s="12"/>
      <c r="F35" s="12"/>
      <c r="K35" s="5" t="s">
        <v>21</v>
      </c>
      <c r="L35" s="5" t="s">
        <v>22</v>
      </c>
      <c r="M35" s="5" t="s">
        <v>23</v>
      </c>
      <c r="N35" s="5" t="s">
        <v>24</v>
      </c>
    </row>
    <row r="36" spans="2:15" ht="15" customHeight="1">
      <c r="B36" s="10" t="s">
        <v>107</v>
      </c>
      <c r="C36" s="11" t="s">
        <v>108</v>
      </c>
      <c r="D36" s="11"/>
      <c r="E36" s="12"/>
      <c r="F36" s="12"/>
      <c r="K36" s="11" t="s">
        <v>109</v>
      </c>
      <c r="L36" s="11" t="s">
        <v>110</v>
      </c>
      <c r="M36" s="14">
        <v>196000000</v>
      </c>
      <c r="N36" s="11" t="s">
        <v>111</v>
      </c>
    </row>
    <row r="37" spans="2:15">
      <c r="B37" s="26" t="s">
        <v>112</v>
      </c>
      <c r="C37" s="5" t="s">
        <v>113</v>
      </c>
      <c r="D37" s="5"/>
      <c r="E37" s="6"/>
      <c r="F37" s="6"/>
      <c r="K37" s="11" t="s">
        <v>114</v>
      </c>
      <c r="L37" s="11"/>
      <c r="M37" s="14"/>
      <c r="N37" s="11"/>
    </row>
    <row r="38" spans="2:15">
      <c r="B38" s="27" t="s">
        <v>115</v>
      </c>
      <c r="C38" s="11" t="s">
        <v>116</v>
      </c>
      <c r="D38" s="11"/>
      <c r="E38" s="12"/>
      <c r="F38" s="13">
        <v>301909436</v>
      </c>
      <c r="K38" s="11" t="s">
        <v>117</v>
      </c>
      <c r="L38" s="11"/>
      <c r="M38" s="14"/>
      <c r="N38" s="11"/>
    </row>
    <row r="39" spans="2:15">
      <c r="B39" s="22" t="s">
        <v>118</v>
      </c>
      <c r="C39" s="5" t="s">
        <v>119</v>
      </c>
      <c r="D39" s="5"/>
      <c r="E39" s="6"/>
      <c r="F39" s="6"/>
      <c r="K39" s="11" t="s">
        <v>120</v>
      </c>
      <c r="L39" s="11"/>
      <c r="M39" s="14"/>
      <c r="N39" s="11"/>
    </row>
    <row r="40" spans="2:15">
      <c r="B40" s="28" t="s">
        <v>121</v>
      </c>
      <c r="C40" s="11" t="s">
        <v>122</v>
      </c>
      <c r="D40" s="11"/>
      <c r="E40" s="12"/>
      <c r="F40" s="13">
        <v>700000000</v>
      </c>
      <c r="K40" s="11" t="s">
        <v>123</v>
      </c>
      <c r="L40" s="11"/>
      <c r="M40" s="14"/>
      <c r="N40" s="11"/>
    </row>
    <row r="41" spans="2:15">
      <c r="B41" s="28" t="s">
        <v>124</v>
      </c>
      <c r="C41" s="29" t="s">
        <v>125</v>
      </c>
      <c r="D41" s="29"/>
      <c r="E41" s="18"/>
      <c r="F41" s="30">
        <v>576000000</v>
      </c>
      <c r="K41" s="11" t="s">
        <v>126</v>
      </c>
      <c r="L41" s="11"/>
      <c r="M41" s="11"/>
      <c r="N41" s="11"/>
    </row>
    <row r="42" spans="2:15">
      <c r="B42" s="28" t="s">
        <v>127</v>
      </c>
      <c r="C42" s="11" t="s">
        <v>128</v>
      </c>
      <c r="D42" s="11"/>
      <c r="E42" s="12"/>
      <c r="F42" s="12"/>
      <c r="K42" s="132" t="s">
        <v>56</v>
      </c>
      <c r="L42" s="133"/>
      <c r="M42" s="15">
        <v>196000000</v>
      </c>
      <c r="N42" s="31"/>
    </row>
    <row r="43" spans="2:15">
      <c r="B43" s="28" t="s">
        <v>129</v>
      </c>
      <c r="C43" s="29" t="s">
        <v>130</v>
      </c>
      <c r="D43" s="29"/>
      <c r="E43" s="18"/>
      <c r="F43" s="18"/>
      <c r="N43" s="17"/>
    </row>
    <row r="44" spans="2:15">
      <c r="B44" s="22" t="s">
        <v>131</v>
      </c>
      <c r="C44" s="5" t="s">
        <v>132</v>
      </c>
      <c r="D44" s="5"/>
      <c r="E44" s="6"/>
      <c r="F44" s="6"/>
      <c r="K44" s="2" t="s">
        <v>133</v>
      </c>
      <c r="L44" s="2"/>
      <c r="M44" s="2"/>
      <c r="N44" s="2"/>
    </row>
    <row r="45" spans="2:15">
      <c r="B45" s="10" t="s">
        <v>134</v>
      </c>
      <c r="C45" s="29" t="s">
        <v>135</v>
      </c>
      <c r="D45" s="29"/>
      <c r="E45" s="18"/>
      <c r="F45" s="18">
        <v>975700000</v>
      </c>
      <c r="K45" s="17"/>
      <c r="L45" s="17"/>
      <c r="M45" s="17"/>
      <c r="N45" s="32"/>
    </row>
    <row r="46" spans="2:15">
      <c r="B46" s="10" t="s">
        <v>136</v>
      </c>
      <c r="C46" s="29" t="s">
        <v>137</v>
      </c>
      <c r="D46" s="29"/>
      <c r="E46" s="18">
        <v>9757000</v>
      </c>
      <c r="F46" s="18"/>
      <c r="K46" s="4" t="s">
        <v>138</v>
      </c>
      <c r="L46" s="17"/>
      <c r="M46" s="23"/>
    </row>
    <row r="47" spans="2:15">
      <c r="B47" s="10" t="s">
        <v>139</v>
      </c>
      <c r="C47" s="29" t="s">
        <v>140</v>
      </c>
      <c r="D47" s="29"/>
      <c r="E47" s="18">
        <v>29271000</v>
      </c>
      <c r="F47" s="18"/>
      <c r="K47" s="25"/>
      <c r="L47" s="25"/>
      <c r="M47" s="23"/>
    </row>
    <row r="48" spans="2:15">
      <c r="B48" s="22" t="s">
        <v>141</v>
      </c>
      <c r="C48" s="5" t="s">
        <v>142</v>
      </c>
      <c r="D48" s="5"/>
      <c r="E48" s="6"/>
      <c r="F48" s="6"/>
      <c r="K48" s="128" t="s">
        <v>133</v>
      </c>
      <c r="L48" s="128"/>
      <c r="M48" s="128"/>
      <c r="N48" s="128"/>
      <c r="O48" s="128"/>
    </row>
    <row r="49" spans="2:15">
      <c r="B49" s="10" t="s">
        <v>143</v>
      </c>
      <c r="C49" s="29" t="s">
        <v>142</v>
      </c>
      <c r="D49" s="29"/>
      <c r="E49" s="18">
        <v>682990000</v>
      </c>
      <c r="F49" s="18"/>
      <c r="K49" s="5" t="s">
        <v>144</v>
      </c>
      <c r="L49" s="5" t="s">
        <v>145</v>
      </c>
      <c r="M49" s="5" t="s">
        <v>146</v>
      </c>
      <c r="N49" s="5" t="s">
        <v>147</v>
      </c>
      <c r="O49" s="5" t="s">
        <v>148</v>
      </c>
    </row>
    <row r="50" spans="2:15">
      <c r="B50" s="16" t="s">
        <v>149</v>
      </c>
      <c r="C50" s="29" t="s">
        <v>150</v>
      </c>
      <c r="D50" s="29"/>
      <c r="E50" s="18"/>
      <c r="F50" s="18"/>
      <c r="K50" s="11" t="s">
        <v>151</v>
      </c>
      <c r="L50" s="11" t="s">
        <v>152</v>
      </c>
      <c r="M50" s="10">
        <v>15</v>
      </c>
      <c r="N50" s="33">
        <v>19500000</v>
      </c>
      <c r="O50" s="33">
        <v>292500000</v>
      </c>
    </row>
    <row r="51" spans="2:15">
      <c r="B51" s="16" t="s">
        <v>153</v>
      </c>
      <c r="C51" s="29" t="s">
        <v>154</v>
      </c>
      <c r="D51" s="29"/>
      <c r="E51" s="18"/>
      <c r="F51" s="18"/>
      <c r="K51" s="11" t="s">
        <v>155</v>
      </c>
      <c r="L51" s="11" t="s">
        <v>156</v>
      </c>
      <c r="M51" s="10">
        <v>25</v>
      </c>
      <c r="N51" s="33">
        <v>21500000</v>
      </c>
      <c r="O51" s="33">
        <v>537500000</v>
      </c>
    </row>
    <row r="52" spans="2:15">
      <c r="B52" s="16" t="s">
        <v>157</v>
      </c>
      <c r="C52" s="29" t="s">
        <v>158</v>
      </c>
      <c r="D52" s="29"/>
      <c r="E52" s="18"/>
      <c r="F52" s="18"/>
      <c r="K52" s="11" t="s">
        <v>159</v>
      </c>
      <c r="L52" s="11" t="s">
        <v>160</v>
      </c>
      <c r="M52" s="10">
        <v>7</v>
      </c>
      <c r="N52" s="33">
        <v>8800000</v>
      </c>
      <c r="O52" s="33">
        <v>61600000</v>
      </c>
    </row>
    <row r="53" spans="2:15">
      <c r="B53" s="26" t="s">
        <v>161</v>
      </c>
      <c r="C53" s="5" t="s">
        <v>162</v>
      </c>
      <c r="D53" s="5"/>
      <c r="E53" s="6"/>
      <c r="F53" s="6"/>
      <c r="K53" s="11" t="s">
        <v>163</v>
      </c>
      <c r="L53" s="11"/>
      <c r="M53" s="10"/>
      <c r="N53" s="33"/>
      <c r="O53" s="33"/>
    </row>
    <row r="54" spans="2:15">
      <c r="B54" s="26" t="s">
        <v>164</v>
      </c>
      <c r="C54" s="5" t="s">
        <v>165</v>
      </c>
      <c r="D54" s="5"/>
      <c r="E54" s="6"/>
      <c r="F54" s="6"/>
      <c r="K54" s="11" t="s">
        <v>166</v>
      </c>
      <c r="L54" s="11"/>
      <c r="M54" s="10"/>
      <c r="N54" s="33"/>
      <c r="O54" s="33"/>
    </row>
    <row r="55" spans="2:15">
      <c r="B55" s="16" t="s">
        <v>167</v>
      </c>
      <c r="C55" s="29" t="s">
        <v>168</v>
      </c>
      <c r="D55" s="29"/>
      <c r="E55" s="18">
        <v>50000000</v>
      </c>
      <c r="F55" s="18"/>
      <c r="K55" s="11" t="s">
        <v>169</v>
      </c>
      <c r="L55" s="11"/>
      <c r="M55" s="11"/>
      <c r="N55" s="11"/>
      <c r="O55" s="11"/>
    </row>
    <row r="56" spans="2:15">
      <c r="B56" s="16" t="s">
        <v>170</v>
      </c>
      <c r="C56" s="11" t="s">
        <v>171</v>
      </c>
      <c r="D56" s="11"/>
      <c r="E56" s="12"/>
      <c r="F56" s="12"/>
      <c r="K56" s="132" t="s">
        <v>172</v>
      </c>
      <c r="L56" s="133"/>
      <c r="M56" s="22">
        <v>47</v>
      </c>
      <c r="N56" s="5"/>
      <c r="O56" s="34">
        <f>SUM(O50:O52)</f>
        <v>891600000</v>
      </c>
    </row>
    <row r="57" spans="2:15">
      <c r="B57" s="16" t="s">
        <v>173</v>
      </c>
      <c r="C57" s="11" t="s">
        <v>174</v>
      </c>
      <c r="D57" s="11"/>
      <c r="E57" s="12"/>
      <c r="F57" s="12"/>
    </row>
    <row r="58" spans="2:15">
      <c r="B58" s="16" t="s">
        <v>175</v>
      </c>
      <c r="C58" s="11" t="s">
        <v>176</v>
      </c>
      <c r="D58" s="11"/>
      <c r="E58" s="12"/>
      <c r="F58" s="12"/>
    </row>
    <row r="59" spans="2:15">
      <c r="B59" s="16" t="s">
        <v>177</v>
      </c>
      <c r="C59" s="11" t="s">
        <v>178</v>
      </c>
      <c r="D59" s="11"/>
      <c r="E59" s="12"/>
      <c r="F59" s="12"/>
    </row>
    <row r="60" spans="2:15">
      <c r="B60" s="16" t="s">
        <v>179</v>
      </c>
      <c r="C60" s="11" t="s">
        <v>180</v>
      </c>
      <c r="D60" s="11"/>
      <c r="E60" s="12"/>
      <c r="F60" s="12"/>
    </row>
    <row r="61" spans="2:15">
      <c r="B61" s="26" t="s">
        <v>181</v>
      </c>
      <c r="C61" s="5" t="s">
        <v>182</v>
      </c>
      <c r="D61" s="5"/>
      <c r="E61" s="6"/>
      <c r="F61" s="6"/>
    </row>
    <row r="62" spans="2:15">
      <c r="B62" s="16" t="s">
        <v>183</v>
      </c>
      <c r="C62" s="11" t="s">
        <v>168</v>
      </c>
      <c r="D62" s="11"/>
      <c r="E62" s="12">
        <v>100000000</v>
      </c>
      <c r="F62" s="12"/>
    </row>
    <row r="63" spans="2:15">
      <c r="B63" s="16" t="s">
        <v>184</v>
      </c>
      <c r="C63" s="11" t="s">
        <v>185</v>
      </c>
      <c r="D63" s="11"/>
      <c r="E63" s="12">
        <v>12700000</v>
      </c>
      <c r="F63" s="12"/>
    </row>
    <row r="64" spans="2:15">
      <c r="B64" s="16" t="s">
        <v>186</v>
      </c>
      <c r="C64" s="11" t="s">
        <v>187</v>
      </c>
      <c r="D64" s="11"/>
      <c r="E64" s="12">
        <v>6850000</v>
      </c>
      <c r="F64" s="12"/>
    </row>
    <row r="65" spans="2:6">
      <c r="B65" s="16" t="s">
        <v>188</v>
      </c>
      <c r="C65" s="11" t="s">
        <v>189</v>
      </c>
      <c r="D65" s="11"/>
      <c r="E65" s="13">
        <v>1600000</v>
      </c>
      <c r="F65" s="12"/>
    </row>
    <row r="66" spans="2:6">
      <c r="B66" s="16" t="s">
        <v>190</v>
      </c>
      <c r="C66" s="11" t="s">
        <v>191</v>
      </c>
      <c r="D66" s="11"/>
      <c r="E66" s="12"/>
      <c r="F66" s="12"/>
    </row>
    <row r="67" spans="2:6">
      <c r="B67" s="16" t="s">
        <v>192</v>
      </c>
      <c r="C67" s="11" t="s">
        <v>193</v>
      </c>
      <c r="D67" s="11"/>
      <c r="E67" s="12"/>
      <c r="F67" s="12"/>
    </row>
    <row r="68" spans="2:6">
      <c r="B68" s="16" t="s">
        <v>194</v>
      </c>
      <c r="C68" s="11" t="s">
        <v>195</v>
      </c>
      <c r="D68" s="11"/>
      <c r="E68" s="12"/>
      <c r="F68" s="12"/>
    </row>
    <row r="69" spans="2:6">
      <c r="B69" s="16" t="s">
        <v>196</v>
      </c>
      <c r="C69" s="11" t="s">
        <v>197</v>
      </c>
      <c r="D69" s="11"/>
      <c r="E69" s="12"/>
      <c r="F69" s="12"/>
    </row>
    <row r="70" spans="2:6">
      <c r="B70" s="16" t="s">
        <v>198</v>
      </c>
      <c r="C70" s="11" t="s">
        <v>199</v>
      </c>
      <c r="D70" s="11"/>
      <c r="E70" s="12"/>
      <c r="F70" s="12"/>
    </row>
    <row r="71" spans="2:6">
      <c r="B71" s="26" t="s">
        <v>200</v>
      </c>
      <c r="C71" s="5" t="s">
        <v>201</v>
      </c>
      <c r="D71" s="5"/>
      <c r="E71" s="6"/>
      <c r="F71" s="6"/>
    </row>
    <row r="72" spans="2:6">
      <c r="B72" s="16" t="s">
        <v>202</v>
      </c>
      <c r="C72" s="11" t="s">
        <v>203</v>
      </c>
      <c r="D72" s="11"/>
      <c r="E72" s="12"/>
      <c r="F72" s="12">
        <v>3500000</v>
      </c>
    </row>
    <row r="73" spans="2:6">
      <c r="B73" s="16" t="s">
        <v>204</v>
      </c>
      <c r="C73" s="11" t="s">
        <v>205</v>
      </c>
      <c r="D73" s="11"/>
      <c r="E73" s="12"/>
      <c r="F73" s="12">
        <v>12045000</v>
      </c>
    </row>
    <row r="74" spans="2:6">
      <c r="B74" s="16" t="s">
        <v>206</v>
      </c>
      <c r="C74" s="11" t="s">
        <v>207</v>
      </c>
      <c r="D74" s="11"/>
      <c r="E74" s="12"/>
      <c r="F74" s="12"/>
    </row>
    <row r="75" spans="2:6">
      <c r="B75" s="16" t="s">
        <v>208</v>
      </c>
      <c r="C75" s="11" t="s">
        <v>209</v>
      </c>
      <c r="D75" s="11"/>
      <c r="E75" s="12"/>
      <c r="F75" s="12"/>
    </row>
    <row r="76" spans="2:6">
      <c r="B76" s="16" t="s">
        <v>210</v>
      </c>
      <c r="C76" s="11" t="s">
        <v>211</v>
      </c>
      <c r="D76" s="11"/>
      <c r="E76" s="12"/>
      <c r="F76" s="12"/>
    </row>
    <row r="77" spans="2:6">
      <c r="B77" s="16" t="s">
        <v>212</v>
      </c>
      <c r="C77" s="11" t="s">
        <v>201</v>
      </c>
      <c r="D77" s="11"/>
      <c r="E77" s="12"/>
      <c r="F77" s="12"/>
    </row>
    <row r="78" spans="2:6">
      <c r="B78" s="26" t="s">
        <v>213</v>
      </c>
      <c r="C78" s="5" t="s">
        <v>214</v>
      </c>
      <c r="D78" s="5"/>
      <c r="E78" s="6"/>
      <c r="F78" s="6"/>
    </row>
    <row r="79" spans="2:6">
      <c r="B79" s="16" t="s">
        <v>215</v>
      </c>
      <c r="C79" s="11" t="s">
        <v>216</v>
      </c>
      <c r="D79" s="11"/>
      <c r="E79" s="12">
        <v>55000</v>
      </c>
      <c r="F79" s="12"/>
    </row>
    <row r="80" spans="2:6">
      <c r="B80" s="16" t="s">
        <v>217</v>
      </c>
      <c r="C80" s="11" t="s">
        <v>218</v>
      </c>
      <c r="D80" s="11"/>
      <c r="E80" s="12">
        <v>65429198</v>
      </c>
      <c r="F80" s="12"/>
    </row>
    <row r="81" spans="2:6">
      <c r="B81" s="16" t="s">
        <v>219</v>
      </c>
      <c r="C81" s="11" t="s">
        <v>220</v>
      </c>
      <c r="D81" s="11"/>
      <c r="E81" s="11"/>
      <c r="F81" s="12"/>
    </row>
    <row r="82" spans="2:6">
      <c r="B82" s="16" t="s">
        <v>221</v>
      </c>
      <c r="C82" s="11" t="s">
        <v>222</v>
      </c>
      <c r="D82" s="11"/>
      <c r="E82" s="11"/>
      <c r="F82" s="12"/>
    </row>
    <row r="83" spans="2:6">
      <c r="B83" s="134" t="s">
        <v>56</v>
      </c>
      <c r="C83" s="134"/>
      <c r="D83" s="5"/>
      <c r="E83" s="6">
        <f>SUM(E3:E80)</f>
        <v>3201617480</v>
      </c>
      <c r="F83" s="6">
        <f>SUM(F3:F82)</f>
        <v>3201617480</v>
      </c>
    </row>
  </sheetData>
  <mergeCells count="11">
    <mergeCell ref="K34:N34"/>
    <mergeCell ref="K42:L42"/>
    <mergeCell ref="K48:O48"/>
    <mergeCell ref="K56:L56"/>
    <mergeCell ref="B83:C83"/>
    <mergeCell ref="K28:L28"/>
    <mergeCell ref="A1:C1"/>
    <mergeCell ref="B2:C2"/>
    <mergeCell ref="K7:N7"/>
    <mergeCell ref="K17:L17"/>
    <mergeCell ref="K20:M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1"/>
  <sheetViews>
    <sheetView topLeftCell="A7" zoomScale="80" zoomScaleNormal="80" workbookViewId="0">
      <selection activeCell="E37" sqref="E37"/>
    </sheetView>
  </sheetViews>
  <sheetFormatPr defaultRowHeight="15"/>
  <cols>
    <col min="2" max="2" width="11.140625" customWidth="1"/>
    <col min="3" max="3" width="11.28515625" customWidth="1"/>
    <col min="4" max="4" width="21" bestFit="1" customWidth="1"/>
    <col min="5" max="5" width="42.42578125" customWidth="1"/>
    <col min="6" max="6" width="14" customWidth="1"/>
    <col min="7" max="7" width="21.140625" customWidth="1"/>
    <col min="8" max="8" width="20.5703125" customWidth="1"/>
    <col min="9" max="9" width="16.85546875" customWidth="1"/>
    <col min="10" max="10" width="10.140625" customWidth="1"/>
    <col min="11" max="11" width="14.7109375" customWidth="1"/>
    <col min="12" max="12" width="15.5703125" customWidth="1"/>
    <col min="13" max="13" width="11" customWidth="1"/>
    <col min="14" max="14" width="16.28515625" customWidth="1"/>
    <col min="15" max="15" width="18.28515625" customWidth="1"/>
  </cols>
  <sheetData>
    <row r="1" spans="1:15">
      <c r="A1" s="35" t="s">
        <v>223</v>
      </c>
      <c r="B1" s="35"/>
      <c r="C1" s="35"/>
    </row>
    <row r="2" spans="1:15">
      <c r="A2" s="35" t="s">
        <v>224</v>
      </c>
      <c r="B2" s="35"/>
      <c r="C2" s="35"/>
    </row>
    <row r="3" spans="1:15">
      <c r="A3" s="35" t="s">
        <v>225</v>
      </c>
      <c r="B3" s="35"/>
      <c r="C3" s="35"/>
      <c r="D3" t="s">
        <v>226</v>
      </c>
    </row>
    <row r="4" spans="1:15" ht="15.75" thickBot="1"/>
    <row r="5" spans="1:15" ht="15" customHeight="1">
      <c r="A5" s="141" t="s">
        <v>227</v>
      </c>
      <c r="B5" s="135" t="s">
        <v>228</v>
      </c>
      <c r="C5" s="135" t="s">
        <v>229</v>
      </c>
      <c r="D5" s="36" t="s">
        <v>230</v>
      </c>
      <c r="E5" s="135" t="s">
        <v>231</v>
      </c>
      <c r="F5" s="135" t="s">
        <v>232</v>
      </c>
      <c r="G5" s="135" t="s">
        <v>233</v>
      </c>
      <c r="H5" s="135" t="s">
        <v>234</v>
      </c>
      <c r="I5" s="37" t="s">
        <v>235</v>
      </c>
      <c r="J5" s="137" t="s">
        <v>236</v>
      </c>
      <c r="K5" s="138"/>
      <c r="L5" s="139"/>
      <c r="M5" s="137" t="s">
        <v>237</v>
      </c>
      <c r="N5" s="138"/>
      <c r="O5" s="140"/>
    </row>
    <row r="6" spans="1:15" ht="15.75" thickBot="1">
      <c r="A6" s="142"/>
      <c r="B6" s="136"/>
      <c r="C6" s="136"/>
      <c r="D6" s="38" t="s">
        <v>238</v>
      </c>
      <c r="E6" s="136"/>
      <c r="F6" s="136"/>
      <c r="G6" s="136"/>
      <c r="H6" s="136"/>
      <c r="I6" s="39" t="s">
        <v>239</v>
      </c>
      <c r="J6" s="39" t="s">
        <v>240</v>
      </c>
      <c r="K6" s="39" t="s">
        <v>241</v>
      </c>
      <c r="L6" s="39" t="s">
        <v>242</v>
      </c>
      <c r="M6" s="39" t="s">
        <v>240</v>
      </c>
      <c r="N6" s="39" t="s">
        <v>241</v>
      </c>
      <c r="O6" s="40" t="s">
        <v>243</v>
      </c>
    </row>
    <row r="7" spans="1:15">
      <c r="A7" s="41"/>
      <c r="B7" s="41"/>
      <c r="C7" s="41"/>
      <c r="D7" s="41"/>
      <c r="E7" s="41"/>
      <c r="F7" s="41"/>
      <c r="G7" s="42"/>
      <c r="H7" s="42"/>
      <c r="I7" s="41"/>
      <c r="J7" s="42"/>
      <c r="K7" s="42"/>
      <c r="L7" s="42"/>
      <c r="M7" s="42"/>
      <c r="N7" s="42"/>
      <c r="O7" s="42"/>
    </row>
    <row r="8" spans="1:15">
      <c r="A8" s="43" t="s">
        <v>167</v>
      </c>
      <c r="B8" s="41" t="s">
        <v>244</v>
      </c>
      <c r="C8" s="11" t="s">
        <v>245</v>
      </c>
      <c r="D8" s="11"/>
      <c r="E8" s="11" t="str">
        <f>VLOOKUP(A8,'MASTER AKUN'!B4:F82,2,FALSE)</f>
        <v>Biaya Gaji dan Upah</v>
      </c>
      <c r="F8" s="11"/>
      <c r="G8" s="12">
        <v>5000000</v>
      </c>
      <c r="H8" s="12"/>
      <c r="I8" s="11"/>
      <c r="J8" s="12"/>
      <c r="K8" s="12"/>
      <c r="L8" s="12"/>
      <c r="M8" s="12"/>
      <c r="N8" s="12"/>
      <c r="O8" s="12"/>
    </row>
    <row r="9" spans="1:15">
      <c r="A9" s="43" t="s">
        <v>183</v>
      </c>
      <c r="B9" s="41" t="s">
        <v>246</v>
      </c>
      <c r="C9" s="11" t="s">
        <v>245</v>
      </c>
      <c r="D9" s="11"/>
      <c r="E9" s="11" t="str">
        <f>VLOOKUP(A9,'MASTER AKUN'!B5:F83,2,FALSE)</f>
        <v>Biaya Gaji dan Upah</v>
      </c>
      <c r="F9" s="11"/>
      <c r="G9" s="12">
        <v>10000000</v>
      </c>
      <c r="H9" s="12"/>
      <c r="I9" s="11"/>
      <c r="J9" s="12"/>
      <c r="K9" s="12"/>
      <c r="L9" s="12"/>
      <c r="M9" s="12"/>
      <c r="N9" s="12"/>
      <c r="O9" s="12"/>
    </row>
    <row r="10" spans="1:15">
      <c r="A10" s="43" t="s">
        <v>103</v>
      </c>
      <c r="B10" s="41" t="s">
        <v>247</v>
      </c>
      <c r="C10" s="11" t="s">
        <v>245</v>
      </c>
      <c r="D10" s="11"/>
      <c r="E10" s="11" t="str">
        <f>VLOOKUP(A10,'MASTER AKUN'!B6:F84,2,FALSE)</f>
        <v>Hutang Pajak Penghasilan</v>
      </c>
      <c r="F10" s="11"/>
      <c r="G10" s="12"/>
      <c r="H10" s="12">
        <v>240000</v>
      </c>
      <c r="I10" s="11"/>
      <c r="J10" s="12"/>
      <c r="K10" s="12"/>
      <c r="L10" s="12"/>
      <c r="M10" s="12"/>
      <c r="N10" s="12"/>
      <c r="O10" s="12"/>
    </row>
    <row r="11" spans="1:15" ht="15.75" thickBot="1">
      <c r="A11" s="44" t="s">
        <v>16</v>
      </c>
      <c r="B11" s="45" t="s">
        <v>248</v>
      </c>
      <c r="C11" s="45" t="s">
        <v>245</v>
      </c>
      <c r="D11" s="45"/>
      <c r="E11" s="11" t="str">
        <f>VLOOKUP(A11,'MASTER AKUN'!B7:F85,2,FALSE)</f>
        <v>Bank</v>
      </c>
      <c r="F11" s="45"/>
      <c r="G11" s="46"/>
      <c r="H11" s="46">
        <v>14760000</v>
      </c>
      <c r="I11" s="45"/>
      <c r="J11" s="46"/>
      <c r="K11" s="46"/>
      <c r="L11" s="46"/>
      <c r="M11" s="46"/>
      <c r="N11" s="46"/>
      <c r="O11" s="46"/>
    </row>
    <row r="12" spans="1:15">
      <c r="A12" s="47" t="s">
        <v>16</v>
      </c>
      <c r="B12" s="48" t="s">
        <v>246</v>
      </c>
      <c r="C12" s="48" t="s">
        <v>249</v>
      </c>
      <c r="D12" s="48"/>
      <c r="E12" s="11" t="str">
        <f>VLOOKUP(A12,'MASTER AKUN'!B4:F82,2,FALSE)</f>
        <v>Bank</v>
      </c>
      <c r="F12" s="48"/>
      <c r="G12" s="49">
        <v>77500000</v>
      </c>
      <c r="H12" s="49"/>
      <c r="I12" s="48"/>
      <c r="J12" s="49"/>
      <c r="K12" s="49"/>
      <c r="L12" s="49"/>
      <c r="M12" s="49"/>
      <c r="N12" s="49"/>
      <c r="O12" s="49"/>
    </row>
    <row r="13" spans="1:15" ht="15.75" thickBot="1">
      <c r="A13" s="44" t="s">
        <v>25</v>
      </c>
      <c r="B13" s="45" t="s">
        <v>247</v>
      </c>
      <c r="C13" s="45" t="s">
        <v>249</v>
      </c>
      <c r="D13" s="45" t="s">
        <v>32</v>
      </c>
      <c r="E13" s="11" t="str">
        <f>VLOOKUP(A13,'MASTER AKUN'!B9:F87,2,FALSE)</f>
        <v>Piutang Usaha</v>
      </c>
      <c r="F13" s="45"/>
      <c r="G13" s="46"/>
      <c r="H13" s="46">
        <v>77500000</v>
      </c>
      <c r="I13" s="45"/>
      <c r="J13" s="46"/>
      <c r="K13" s="46"/>
      <c r="L13" s="46"/>
      <c r="M13" s="46"/>
      <c r="N13" s="46"/>
      <c r="O13" s="46"/>
    </row>
    <row r="14" spans="1:15">
      <c r="A14" s="47" t="s">
        <v>25</v>
      </c>
      <c r="B14" s="48" t="s">
        <v>246</v>
      </c>
      <c r="C14" s="48" t="s">
        <v>250</v>
      </c>
      <c r="D14" s="48" t="s">
        <v>37</v>
      </c>
      <c r="E14" s="11" t="str">
        <f>VLOOKUP(A14,'MASTER AKUN'!B4:F82,2,FALSE)</f>
        <v>Piutang Usaha</v>
      </c>
      <c r="F14" s="48"/>
      <c r="G14" s="49">
        <v>148750000</v>
      </c>
      <c r="H14" s="49"/>
      <c r="I14" s="48"/>
      <c r="J14" s="49"/>
      <c r="K14" s="49"/>
      <c r="L14" s="49"/>
      <c r="M14" s="49"/>
      <c r="N14" s="49"/>
      <c r="O14" s="49"/>
    </row>
    <row r="15" spans="1:15">
      <c r="A15" s="43" t="s">
        <v>16</v>
      </c>
      <c r="B15" s="41" t="s">
        <v>246</v>
      </c>
      <c r="C15" s="11" t="s">
        <v>250</v>
      </c>
      <c r="D15" s="11"/>
      <c r="E15" s="11" t="str">
        <f>VLOOKUP(A15,'MASTER AKUN'!B4:F81,2,FALSE)</f>
        <v>Bank</v>
      </c>
      <c r="F15" s="41"/>
      <c r="G15" s="42">
        <v>30000000</v>
      </c>
      <c r="H15" s="42"/>
      <c r="I15" s="11"/>
      <c r="J15" s="12"/>
      <c r="K15" s="12"/>
      <c r="L15" s="12"/>
      <c r="M15" s="12"/>
      <c r="N15" s="12"/>
      <c r="O15" s="12"/>
    </row>
    <row r="16" spans="1:15">
      <c r="A16" s="43" t="s">
        <v>134</v>
      </c>
      <c r="B16" s="41" t="s">
        <v>246</v>
      </c>
      <c r="C16" s="11" t="s">
        <v>250</v>
      </c>
      <c r="D16" s="11"/>
      <c r="E16" s="11" t="str">
        <f>VLOOKUP(A16,'MASTER AKUN'!B12:F90,2,FALSE)</f>
        <v>Penjualan</v>
      </c>
      <c r="F16" s="11"/>
      <c r="G16" s="12"/>
      <c r="H16" s="12">
        <v>162500000</v>
      </c>
      <c r="I16" s="11"/>
      <c r="J16" s="12"/>
      <c r="K16" s="12"/>
      <c r="L16" s="12"/>
      <c r="M16" s="12"/>
      <c r="N16" s="12"/>
      <c r="O16" s="12"/>
    </row>
    <row r="17" spans="1:15" ht="15.75" thickBot="1">
      <c r="A17" s="43" t="s">
        <v>101</v>
      </c>
      <c r="B17" s="41" t="s">
        <v>246</v>
      </c>
      <c r="C17" s="11" t="s">
        <v>250</v>
      </c>
      <c r="D17" s="45"/>
      <c r="E17" s="11" t="str">
        <f>VLOOKUP(A17,'MASTER AKUN'!B13:F91,2,FALSE)</f>
        <v>PPN Keluaran</v>
      </c>
      <c r="F17" s="45"/>
      <c r="G17" s="46"/>
      <c r="H17" s="46">
        <v>16250000</v>
      </c>
      <c r="I17" s="11"/>
      <c r="J17" s="12"/>
      <c r="K17" s="12"/>
      <c r="L17" s="12"/>
      <c r="M17" s="12"/>
      <c r="N17" s="12"/>
      <c r="O17" s="12"/>
    </row>
    <row r="18" spans="1:15">
      <c r="A18" s="43" t="s">
        <v>141</v>
      </c>
      <c r="B18" s="41" t="s">
        <v>246</v>
      </c>
      <c r="C18" s="52" t="s">
        <v>250</v>
      </c>
      <c r="D18" s="41"/>
      <c r="E18" s="11" t="str">
        <f>VLOOKUP(A18,'MASTER AKUN'!B14:F92,2,FALSE)</f>
        <v>Harga Pokok Penjualan</v>
      </c>
      <c r="F18" s="41"/>
      <c r="G18" s="42">
        <f>H19+H20</f>
        <v>141500000</v>
      </c>
      <c r="H18" s="42"/>
      <c r="I18" s="11"/>
      <c r="J18" s="12"/>
      <c r="K18" s="12"/>
      <c r="L18" s="12"/>
      <c r="M18" s="12"/>
      <c r="N18" s="12"/>
      <c r="O18" s="12"/>
    </row>
    <row r="19" spans="1:15">
      <c r="A19" s="53" t="s">
        <v>42</v>
      </c>
      <c r="B19" s="54" t="s">
        <v>246</v>
      </c>
      <c r="C19" s="11" t="s">
        <v>250</v>
      </c>
      <c r="D19" s="50" t="s">
        <v>151</v>
      </c>
      <c r="E19" s="11" t="str">
        <f>VLOOKUP(A19,'MASTER AKUN'!B4:F82,2,FALSE)</f>
        <v>Persediaan Barang Dagang</v>
      </c>
      <c r="F19" s="11"/>
      <c r="G19" s="12"/>
      <c r="H19" s="12">
        <v>97500000</v>
      </c>
      <c r="I19" s="11"/>
      <c r="J19" s="12"/>
      <c r="K19" s="12"/>
      <c r="L19" s="12"/>
      <c r="M19" s="55">
        <v>5</v>
      </c>
      <c r="N19" s="12">
        <v>19500000</v>
      </c>
      <c r="O19" s="12">
        <f>M19*N19</f>
        <v>97500000</v>
      </c>
    </row>
    <row r="20" spans="1:15" ht="15.75" thickBot="1">
      <c r="A20" s="44" t="s">
        <v>42</v>
      </c>
      <c r="B20" s="45" t="s">
        <v>246</v>
      </c>
      <c r="C20" s="56" t="s">
        <v>250</v>
      </c>
      <c r="D20" s="45" t="s">
        <v>159</v>
      </c>
      <c r="E20" s="11" t="str">
        <f>VLOOKUP(A20,'MASTER AKUN'!B4:F82,2,FALSE)</f>
        <v>Persediaan Barang Dagang</v>
      </c>
      <c r="F20" s="45"/>
      <c r="G20" s="46"/>
      <c r="H20" s="46">
        <v>44000000</v>
      </c>
      <c r="I20" s="45"/>
      <c r="J20" s="46"/>
      <c r="K20" s="46"/>
      <c r="L20" s="46"/>
      <c r="M20" s="57">
        <v>5</v>
      </c>
      <c r="N20" s="46">
        <v>8800000</v>
      </c>
      <c r="O20" s="46">
        <f>M20*N20</f>
        <v>44000000</v>
      </c>
    </row>
    <row r="21" spans="1:15">
      <c r="A21" s="47" t="s">
        <v>188</v>
      </c>
      <c r="B21" s="48" t="s">
        <v>247</v>
      </c>
      <c r="C21" s="48" t="s">
        <v>251</v>
      </c>
      <c r="D21" s="48"/>
      <c r="E21" s="11" t="str">
        <f>VLOOKUP(A21,'MASTER AKUN'!B17:F95,2,FALSE)</f>
        <v>Biaya Enertein</v>
      </c>
      <c r="F21" s="48"/>
      <c r="G21" s="49">
        <v>25000</v>
      </c>
      <c r="H21" s="49"/>
      <c r="I21" s="48"/>
      <c r="J21" s="49"/>
      <c r="K21" s="49"/>
      <c r="L21" s="49"/>
      <c r="M21" s="49"/>
      <c r="N21" s="49"/>
      <c r="O21" s="49"/>
    </row>
    <row r="22" spans="1:15" ht="15.75" thickBot="1">
      <c r="A22" s="44" t="s">
        <v>14</v>
      </c>
      <c r="B22" s="45" t="s">
        <v>247</v>
      </c>
      <c r="C22" s="45" t="s">
        <v>251</v>
      </c>
      <c r="D22" s="45"/>
      <c r="E22" s="11" t="str">
        <f>VLOOKUP(A24,'MASTER AKUN'!B4:F82,2,FALSE)</f>
        <v>Piutang Usaha</v>
      </c>
      <c r="F22" s="45"/>
      <c r="G22" s="46"/>
      <c r="H22" s="46">
        <v>25000</v>
      </c>
      <c r="I22" s="45"/>
      <c r="J22" s="46"/>
      <c r="K22" s="46"/>
      <c r="L22" s="46"/>
      <c r="M22" s="46"/>
      <c r="N22" s="46"/>
      <c r="O22" s="46"/>
    </row>
    <row r="23" spans="1:15">
      <c r="A23" s="47" t="s">
        <v>16</v>
      </c>
      <c r="B23" s="48" t="s">
        <v>248</v>
      </c>
      <c r="C23" s="48" t="s">
        <v>252</v>
      </c>
      <c r="D23" s="48"/>
      <c r="E23" s="11" t="str">
        <f>VLOOKUP(A23,'MASTER AKUN'!B4:F82,2,FALSE)</f>
        <v>Bank</v>
      </c>
      <c r="F23" s="48"/>
      <c r="G23" s="49">
        <v>105040000</v>
      </c>
      <c r="H23" s="49"/>
      <c r="I23" s="48"/>
      <c r="J23" s="49"/>
      <c r="K23" s="49"/>
      <c r="L23" s="49"/>
      <c r="M23" s="49"/>
      <c r="N23" s="49"/>
      <c r="O23" s="49"/>
    </row>
    <row r="24" spans="1:15">
      <c r="A24" s="43" t="s">
        <v>25</v>
      </c>
      <c r="B24" s="41" t="s">
        <v>248</v>
      </c>
      <c r="C24" s="41" t="s">
        <v>252</v>
      </c>
      <c r="D24" s="11" t="s">
        <v>27</v>
      </c>
      <c r="E24" s="11" t="str">
        <f>VLOOKUP(A24,'MASTER AKUN'!B4:F82,2,FALSE)</f>
        <v>Piutang Usaha</v>
      </c>
      <c r="F24" s="11"/>
      <c r="G24" s="12"/>
      <c r="H24" s="12">
        <v>104000000</v>
      </c>
      <c r="I24" s="11"/>
      <c r="J24" s="12"/>
      <c r="K24" s="12"/>
      <c r="L24" s="12"/>
      <c r="M24" s="12"/>
      <c r="N24" s="12"/>
      <c r="O24" s="12"/>
    </row>
    <row r="25" spans="1:15" ht="15.75" thickBot="1">
      <c r="A25" s="44" t="s">
        <v>206</v>
      </c>
      <c r="B25" s="45" t="s">
        <v>248</v>
      </c>
      <c r="C25" s="45" t="s">
        <v>252</v>
      </c>
      <c r="D25" s="45"/>
      <c r="E25" s="11" t="str">
        <f>VLOOKUP(A25,'MASTER AKUN'!B21:F99,2,FALSE)</f>
        <v>Pendapatan Denda Keterlambatan</v>
      </c>
      <c r="F25" s="45"/>
      <c r="G25" s="46"/>
      <c r="H25" s="46">
        <f>1%*H24</f>
        <v>1040000</v>
      </c>
      <c r="I25" s="45"/>
      <c r="J25" s="46"/>
      <c r="K25" s="46"/>
      <c r="L25" s="46"/>
      <c r="M25" s="46"/>
      <c r="N25" s="46"/>
      <c r="O25" s="46"/>
    </row>
    <row r="26" spans="1:15">
      <c r="A26" s="47" t="s">
        <v>93</v>
      </c>
      <c r="B26" s="48" t="s">
        <v>248</v>
      </c>
      <c r="C26" s="48" t="s">
        <v>253</v>
      </c>
      <c r="D26" s="48" t="s">
        <v>109</v>
      </c>
      <c r="E26" s="11" t="str">
        <f>VLOOKUP(A26,'MASTER AKUN'!B22:F100,2,FALSE)</f>
        <v>Hutang Usaha</v>
      </c>
      <c r="F26" s="48"/>
      <c r="G26" s="49">
        <v>196000000</v>
      </c>
      <c r="H26" s="49"/>
      <c r="I26" s="48"/>
      <c r="J26" s="49"/>
      <c r="K26" s="49"/>
      <c r="L26" s="49"/>
      <c r="M26" s="49"/>
      <c r="N26" s="49"/>
      <c r="O26" s="49"/>
    </row>
    <row r="27" spans="1:15">
      <c r="A27" s="43" t="s">
        <v>16</v>
      </c>
      <c r="B27" s="41" t="s">
        <v>248</v>
      </c>
      <c r="C27" s="41" t="s">
        <v>253</v>
      </c>
      <c r="D27" s="11"/>
      <c r="E27" s="11" t="str">
        <f>VLOOKUP(A27,'MASTER AKUN'!B4:F82,2,FALSE)</f>
        <v>Bank</v>
      </c>
      <c r="F27" s="11"/>
      <c r="G27" s="12"/>
      <c r="H27" s="12">
        <v>190120000</v>
      </c>
      <c r="I27" s="11"/>
      <c r="J27" s="12"/>
      <c r="K27" s="12"/>
      <c r="L27" s="12"/>
      <c r="M27" s="12"/>
      <c r="N27" s="12"/>
      <c r="O27" s="12"/>
    </row>
    <row r="28" spans="1:15" ht="15.75" thickBot="1">
      <c r="A28" s="44" t="s">
        <v>149</v>
      </c>
      <c r="B28" s="45" t="s">
        <v>248</v>
      </c>
      <c r="C28" s="45" t="s">
        <v>253</v>
      </c>
      <c r="D28" s="45"/>
      <c r="E28" s="11" t="str">
        <f>VLOOKUP(A28,'MASTER AKUN'!B24:F102,2,FALSE)</f>
        <v>Potongan Pembelian</v>
      </c>
      <c r="F28" s="45"/>
      <c r="G28" s="46"/>
      <c r="H28" s="46">
        <f>3%*G26</f>
        <v>5880000</v>
      </c>
      <c r="I28" s="45"/>
      <c r="J28" s="46"/>
      <c r="K28" s="46"/>
      <c r="L28" s="46"/>
      <c r="M28" s="46"/>
      <c r="N28" s="46"/>
      <c r="O28" s="46"/>
    </row>
    <row r="29" spans="1:15">
      <c r="A29" s="47" t="s">
        <v>35</v>
      </c>
      <c r="B29" s="48" t="s">
        <v>254</v>
      </c>
      <c r="C29" s="48" t="s">
        <v>255</v>
      </c>
      <c r="D29" s="48" t="s">
        <v>256</v>
      </c>
      <c r="E29" s="11" t="str">
        <f>VLOOKUP(A29,'MASTER AKUN'!B4:F82,2,0)</f>
        <v>Piutang Karyawan</v>
      </c>
      <c r="F29" s="48"/>
      <c r="G29" s="49">
        <v>500000</v>
      </c>
      <c r="H29" s="49"/>
      <c r="I29" s="48"/>
      <c r="J29" s="49"/>
      <c r="K29" s="49"/>
      <c r="L29" s="49"/>
      <c r="M29" s="49"/>
      <c r="N29" s="49"/>
      <c r="O29" s="49"/>
    </row>
    <row r="30" spans="1:15" ht="15.75" thickBot="1">
      <c r="A30" s="44" t="s">
        <v>14</v>
      </c>
      <c r="B30" s="45" t="s">
        <v>254</v>
      </c>
      <c r="C30" s="45" t="s">
        <v>255</v>
      </c>
      <c r="D30" s="45"/>
      <c r="E30" s="11" t="str">
        <f>VLOOKUP(A30,'MASTER AKUN'!B3:F82,2,FALSE)</f>
        <v>Kas Kecil</v>
      </c>
      <c r="F30" s="45"/>
      <c r="G30" s="46"/>
      <c r="H30" s="46">
        <v>500000</v>
      </c>
      <c r="I30" s="45"/>
      <c r="J30" s="46"/>
      <c r="K30" s="46"/>
      <c r="L30" s="46"/>
      <c r="M30" s="46"/>
      <c r="N30" s="46"/>
      <c r="O30" s="46"/>
    </row>
    <row r="31" spans="1:15">
      <c r="A31" s="53" t="s">
        <v>42</v>
      </c>
      <c r="B31" s="41" t="s">
        <v>254</v>
      </c>
      <c r="C31" s="41" t="s">
        <v>257</v>
      </c>
      <c r="D31" s="58" t="s">
        <v>151</v>
      </c>
      <c r="E31" s="11" t="str">
        <f>VLOOKUP(A31,'MASTER AKUN'!B4:F82,2,FALSE)</f>
        <v>Persediaan Barang Dagang</v>
      </c>
      <c r="F31" s="41"/>
      <c r="G31" s="42">
        <v>108000000</v>
      </c>
      <c r="H31" s="42"/>
      <c r="I31" s="41"/>
      <c r="J31" s="59">
        <v>6</v>
      </c>
      <c r="K31" s="42">
        <v>18000000</v>
      </c>
      <c r="L31" s="42">
        <f>J31*K31</f>
        <v>108000000</v>
      </c>
      <c r="M31" s="42"/>
      <c r="N31" s="42"/>
      <c r="O31" s="42"/>
    </row>
    <row r="32" spans="1:15">
      <c r="A32" s="43" t="s">
        <v>42</v>
      </c>
      <c r="B32" s="41" t="s">
        <v>254</v>
      </c>
      <c r="C32" s="41" t="s">
        <v>257</v>
      </c>
      <c r="D32" s="58" t="s">
        <v>159</v>
      </c>
      <c r="E32" s="11" t="str">
        <f>VLOOKUP(A32,'MASTER AKUN'!B4:F82,2,FALSE)</f>
        <v>Persediaan Barang Dagang</v>
      </c>
      <c r="F32" s="11"/>
      <c r="G32" s="12">
        <v>75000000</v>
      </c>
      <c r="H32" s="12"/>
      <c r="I32" s="11"/>
      <c r="J32" s="55">
        <v>10</v>
      </c>
      <c r="K32" s="12">
        <v>7500000</v>
      </c>
      <c r="L32" s="12">
        <f>J32*K32</f>
        <v>75000000</v>
      </c>
      <c r="M32" s="12"/>
      <c r="N32" s="12"/>
      <c r="O32" s="12"/>
    </row>
    <row r="33" spans="1:15">
      <c r="A33" s="43" t="s">
        <v>157</v>
      </c>
      <c r="B33" s="41" t="s">
        <v>254</v>
      </c>
      <c r="C33" s="41" t="s">
        <v>257</v>
      </c>
      <c r="D33" s="11"/>
      <c r="E33" s="11" t="str">
        <f>VLOOKUP(A33,'MASTER AKUN'!B29:F107,2,FALSE)</f>
        <v>Ongkos Angkut Pembeliaan</v>
      </c>
      <c r="F33" s="11"/>
      <c r="G33" s="12">
        <v>1000000</v>
      </c>
      <c r="H33" s="12"/>
      <c r="I33" s="11"/>
      <c r="J33" s="12"/>
      <c r="K33" s="12"/>
      <c r="L33" s="12"/>
      <c r="M33" s="12"/>
      <c r="N33" s="12"/>
      <c r="O33" s="12"/>
    </row>
    <row r="34" spans="1:15">
      <c r="A34" s="43" t="s">
        <v>51</v>
      </c>
      <c r="B34" s="41" t="s">
        <v>254</v>
      </c>
      <c r="C34" s="41" t="s">
        <v>257</v>
      </c>
      <c r="D34" s="11"/>
      <c r="E34" s="11" t="str">
        <f>VLOOKUP(A34,'MASTER AKUN'!B4:F82,2,FALSE)</f>
        <v>PPN Masukan</v>
      </c>
      <c r="F34" s="11"/>
      <c r="G34" s="12">
        <v>36700000</v>
      </c>
      <c r="H34" s="12"/>
      <c r="I34" s="11"/>
      <c r="J34" s="12"/>
      <c r="K34" s="12"/>
      <c r="L34" s="12"/>
      <c r="M34" s="12"/>
      <c r="N34" s="12"/>
      <c r="O34" s="12"/>
    </row>
    <row r="35" spans="1:15" ht="15.75" thickBot="1">
      <c r="A35" s="44" t="s">
        <v>93</v>
      </c>
      <c r="B35" s="45" t="s">
        <v>254</v>
      </c>
      <c r="C35" s="45" t="s">
        <v>257</v>
      </c>
      <c r="D35" s="45" t="s">
        <v>109</v>
      </c>
      <c r="E35" s="122" t="s">
        <v>320</v>
      </c>
      <c r="F35" s="45"/>
      <c r="G35" s="46"/>
      <c r="H35" s="46">
        <v>220700000</v>
      </c>
      <c r="I35" s="45"/>
      <c r="J35" s="46"/>
      <c r="K35" s="46"/>
      <c r="L35" s="46"/>
      <c r="M35" s="46"/>
      <c r="N35" s="46"/>
      <c r="O35" s="46"/>
    </row>
    <row r="36" spans="1:15">
      <c r="A36" s="53" t="s">
        <v>25</v>
      </c>
      <c r="B36" s="41" t="s">
        <v>258</v>
      </c>
      <c r="C36" s="41" t="s">
        <v>259</v>
      </c>
      <c r="D36" s="41" t="s">
        <v>32</v>
      </c>
      <c r="E36" s="11" t="str">
        <f>VLOOKUP(A36,'MASTER AKUN'!B4:F82,2,FALSE)</f>
        <v>Piutang Usaha</v>
      </c>
      <c r="F36" s="41"/>
      <c r="G36" s="42">
        <f>H37+H38</f>
        <v>149490000</v>
      </c>
      <c r="H36" s="42"/>
      <c r="I36" s="41"/>
      <c r="J36" s="42"/>
      <c r="K36" s="42"/>
      <c r="L36" s="42"/>
      <c r="M36" s="42"/>
      <c r="N36" s="42"/>
      <c r="O36" s="42"/>
    </row>
    <row r="37" spans="1:15">
      <c r="A37" s="43" t="s">
        <v>134</v>
      </c>
      <c r="B37" s="41" t="s">
        <v>258</v>
      </c>
      <c r="C37" s="41" t="s">
        <v>259</v>
      </c>
      <c r="D37" s="11"/>
      <c r="E37" s="11" t="str">
        <f>VLOOKUP(A37,'MASTER AKUN'!B33:F111,2,FALSE)</f>
        <v>Penjualan</v>
      </c>
      <c r="F37" s="11"/>
      <c r="G37" s="12"/>
      <c r="H37" s="12">
        <v>135900000</v>
      </c>
      <c r="I37" s="11"/>
      <c r="J37" s="12"/>
      <c r="K37" s="12"/>
      <c r="L37" s="12"/>
      <c r="M37" s="12"/>
      <c r="N37" s="12"/>
      <c r="O37" s="12"/>
    </row>
    <row r="38" spans="1:15" ht="15.75" thickBot="1">
      <c r="A38" s="43" t="s">
        <v>101</v>
      </c>
      <c r="B38" s="41" t="s">
        <v>258</v>
      </c>
      <c r="C38" s="41" t="s">
        <v>259</v>
      </c>
      <c r="D38" s="45"/>
      <c r="E38" s="11" t="str">
        <f>VLOOKUP(A38,'MASTER AKUN'!B4:F82,2,FALSE)</f>
        <v>PPN Keluaran</v>
      </c>
      <c r="F38" s="45"/>
      <c r="G38" s="46"/>
      <c r="H38" s="46">
        <f>10%*H37</f>
        <v>13590000</v>
      </c>
      <c r="I38" s="11"/>
      <c r="J38" s="12"/>
      <c r="K38" s="12"/>
      <c r="L38" s="12"/>
      <c r="M38" s="12"/>
      <c r="N38" s="12"/>
      <c r="O38" s="12"/>
    </row>
    <row r="39" spans="1:15">
      <c r="A39" s="43" t="s">
        <v>141</v>
      </c>
      <c r="B39" s="41" t="s">
        <v>258</v>
      </c>
      <c r="C39" s="41" t="s">
        <v>259</v>
      </c>
      <c r="D39" s="41"/>
      <c r="E39" s="11" t="str">
        <f>VLOOKUP(A39,'MASTER AKUN'!B35:F113,2,FALSE)</f>
        <v>Harga Pokok Penjualan</v>
      </c>
      <c r="F39" s="41"/>
      <c r="G39" s="42">
        <f>H40+H41</f>
        <v>121312500</v>
      </c>
      <c r="H39" s="42"/>
      <c r="I39" s="60"/>
      <c r="J39" s="12"/>
      <c r="K39" s="12"/>
      <c r="L39" s="12"/>
      <c r="M39" s="12"/>
      <c r="N39" s="12"/>
      <c r="O39" s="12"/>
    </row>
    <row r="40" spans="1:15">
      <c r="A40" s="43" t="s">
        <v>42</v>
      </c>
      <c r="B40" s="41" t="s">
        <v>258</v>
      </c>
      <c r="C40" s="41" t="s">
        <v>259</v>
      </c>
      <c r="D40" s="11" t="s">
        <v>151</v>
      </c>
      <c r="E40" s="11" t="str">
        <f>VLOOKUP(A40,'MASTER AKUN'!B4:F82,2,FALSE)</f>
        <v>Persediaan Barang Dagang</v>
      </c>
      <c r="F40" s="11"/>
      <c r="G40" s="61"/>
      <c r="H40" s="12">
        <v>56812500</v>
      </c>
      <c r="I40" s="60"/>
      <c r="J40" s="12"/>
      <c r="K40" s="12"/>
      <c r="L40" s="12"/>
      <c r="M40" s="55">
        <v>3</v>
      </c>
      <c r="N40" s="12">
        <v>18937500</v>
      </c>
      <c r="O40" s="12">
        <f>M40*N40</f>
        <v>56812500</v>
      </c>
    </row>
    <row r="41" spans="1:15" ht="15.75" thickBot="1">
      <c r="A41" s="44" t="s">
        <v>42</v>
      </c>
      <c r="B41" s="45" t="s">
        <v>258</v>
      </c>
      <c r="C41" s="45" t="s">
        <v>259</v>
      </c>
      <c r="D41" s="45" t="s">
        <v>155</v>
      </c>
      <c r="E41" s="11" t="str">
        <f>VLOOKUP(A41,'MASTER AKUN'!B4:F82,2,FALSE)</f>
        <v>Persediaan Barang Dagang</v>
      </c>
      <c r="F41" s="45"/>
      <c r="G41" s="62"/>
      <c r="H41" s="46">
        <v>64500000</v>
      </c>
      <c r="I41" s="51"/>
      <c r="J41" s="46"/>
      <c r="K41" s="46"/>
      <c r="L41" s="46"/>
      <c r="M41" s="57">
        <v>3</v>
      </c>
      <c r="N41" s="46">
        <v>21500000</v>
      </c>
      <c r="O41" s="46">
        <f>M41*N41</f>
        <v>64500000</v>
      </c>
    </row>
    <row r="42" spans="1:15">
      <c r="A42" s="53" t="s">
        <v>93</v>
      </c>
      <c r="B42" s="50" t="s">
        <v>260</v>
      </c>
      <c r="C42" s="41" t="s">
        <v>261</v>
      </c>
      <c r="D42" s="41" t="s">
        <v>109</v>
      </c>
      <c r="E42" s="11" t="str">
        <f>VLOOKUP(A42,'MASTER AKUN'!B4:F82,2,FALSE)</f>
        <v>Hutang Usaha</v>
      </c>
      <c r="F42" s="50"/>
      <c r="G42" s="42">
        <v>21600000</v>
      </c>
      <c r="H42" s="42"/>
      <c r="I42" s="41"/>
      <c r="J42" s="42"/>
      <c r="K42" s="42"/>
      <c r="L42" s="42"/>
      <c r="M42" s="42"/>
      <c r="N42" s="42"/>
      <c r="O42" s="42"/>
    </row>
    <row r="43" spans="1:15">
      <c r="A43" s="43" t="s">
        <v>42</v>
      </c>
      <c r="B43" s="50" t="s">
        <v>260</v>
      </c>
      <c r="C43" s="41" t="s">
        <v>261</v>
      </c>
      <c r="D43" s="11" t="s">
        <v>151</v>
      </c>
      <c r="E43" s="11" t="str">
        <f>VLOOKUP(A43,'MASTER AKUN'!B5:F82,2,FALSE)</f>
        <v>Persediaan Barang Dagang</v>
      </c>
      <c r="F43" s="60"/>
      <c r="G43" s="12"/>
      <c r="H43" s="12">
        <v>18000000</v>
      </c>
      <c r="I43" s="11"/>
      <c r="J43" s="63">
        <v>-1</v>
      </c>
      <c r="K43" s="12">
        <v>18000000</v>
      </c>
      <c r="L43" s="12">
        <f>J43*K43</f>
        <v>-18000000</v>
      </c>
      <c r="M43" s="12"/>
      <c r="N43" s="12"/>
      <c r="O43" s="12"/>
    </row>
    <row r="44" spans="1:15" ht="15.75" thickBot="1">
      <c r="A44" s="44" t="s">
        <v>51</v>
      </c>
      <c r="B44" s="51" t="s">
        <v>260</v>
      </c>
      <c r="C44" s="56" t="s">
        <v>261</v>
      </c>
      <c r="D44" s="45"/>
      <c r="E44" s="11" t="str">
        <f>VLOOKUP(A44,'MASTER AKUN'!B4:F82,2,FALSE)</f>
        <v>PPN Masukan</v>
      </c>
      <c r="F44" s="45"/>
      <c r="G44" s="46"/>
      <c r="H44" s="46">
        <v>3600000</v>
      </c>
      <c r="I44" s="45"/>
      <c r="J44" s="46"/>
      <c r="K44" s="46"/>
      <c r="L44" s="46"/>
      <c r="M44" s="46"/>
      <c r="N44" s="46"/>
      <c r="O44" s="46"/>
    </row>
    <row r="45" spans="1:15">
      <c r="A45" s="53" t="s">
        <v>45</v>
      </c>
      <c r="B45" s="41" t="s">
        <v>262</v>
      </c>
      <c r="C45" s="41" t="s">
        <v>263</v>
      </c>
      <c r="D45" s="41"/>
      <c r="E45" s="11" t="str">
        <f>VLOOKUP(A45,'MASTER AKUN'!B4:F82,2,FALSE)</f>
        <v>Persediaan Perlengkapan Kantor</v>
      </c>
      <c r="F45" s="41"/>
      <c r="G45" s="42">
        <v>450000</v>
      </c>
      <c r="H45" s="42"/>
      <c r="I45" s="41"/>
      <c r="J45" s="42"/>
      <c r="K45" s="42"/>
      <c r="L45" s="42"/>
      <c r="M45" s="42"/>
      <c r="N45" s="42"/>
      <c r="O45" s="42"/>
    </row>
    <row r="46" spans="1:15">
      <c r="A46" s="43" t="s">
        <v>48</v>
      </c>
      <c r="B46" s="41" t="s">
        <v>262</v>
      </c>
      <c r="C46" s="41" t="s">
        <v>263</v>
      </c>
      <c r="D46" s="11"/>
      <c r="E46" s="11" t="str">
        <f>VLOOKUP(A46,'MASTER AKUN'!B4:F82,2,FALSE)</f>
        <v>Persediaan Perlengkapan Toko</v>
      </c>
      <c r="F46" s="11"/>
      <c r="G46" s="12">
        <v>510000</v>
      </c>
      <c r="H46" s="12"/>
      <c r="I46" s="11"/>
      <c r="J46" s="12"/>
      <c r="K46" s="12"/>
      <c r="L46" s="12"/>
      <c r="M46" s="12"/>
      <c r="N46" s="12"/>
      <c r="O46" s="12"/>
    </row>
    <row r="47" spans="1:15" ht="15.75" thickBot="1">
      <c r="A47" s="44" t="s">
        <v>14</v>
      </c>
      <c r="B47" s="45" t="s">
        <v>262</v>
      </c>
      <c r="C47" s="45" t="s">
        <v>263</v>
      </c>
      <c r="D47" s="45"/>
      <c r="E47" s="11" t="str">
        <f>VLOOKUP(A47,'MASTER AKUN'!B4:F82,2,FALSE)</f>
        <v>Kas Kecil</v>
      </c>
      <c r="F47" s="45"/>
      <c r="G47" s="46"/>
      <c r="H47" s="46">
        <f>G45+G46</f>
        <v>960000</v>
      </c>
      <c r="I47" s="45"/>
      <c r="J47" s="46"/>
      <c r="K47" s="46"/>
      <c r="L47" s="46"/>
      <c r="M47" s="46"/>
      <c r="N47" s="46"/>
      <c r="O47" s="46"/>
    </row>
    <row r="48" spans="1:15">
      <c r="A48" s="47" t="s">
        <v>25</v>
      </c>
      <c r="B48" s="41" t="s">
        <v>264</v>
      </c>
      <c r="C48" s="41" t="s">
        <v>265</v>
      </c>
      <c r="D48" s="41" t="s">
        <v>27</v>
      </c>
      <c r="E48" s="11" t="str">
        <f>VLOOKUP(A48,'MASTER AKUN'!B4:F82,2,FALSE)</f>
        <v>Piutang Usaha</v>
      </c>
      <c r="F48" s="41"/>
      <c r="G48" s="42">
        <v>113120000</v>
      </c>
      <c r="H48" s="42"/>
      <c r="I48" s="41"/>
      <c r="J48" s="42"/>
      <c r="K48" s="42"/>
      <c r="L48" s="42"/>
      <c r="M48" s="42"/>
      <c r="N48" s="42"/>
      <c r="O48" s="42"/>
    </row>
    <row r="49" spans="1:15">
      <c r="A49" s="43" t="s">
        <v>16</v>
      </c>
      <c r="B49" s="41" t="s">
        <v>264</v>
      </c>
      <c r="C49" s="41" t="s">
        <v>265</v>
      </c>
      <c r="D49" s="11"/>
      <c r="E49" s="11" t="str">
        <f>VLOOKUP(A49,'MASTER AKUN'!B4:E82,2,0)</f>
        <v>Bank</v>
      </c>
      <c r="F49" s="11"/>
      <c r="G49" s="12">
        <v>40000000</v>
      </c>
      <c r="H49" s="12"/>
      <c r="I49" s="11"/>
      <c r="J49" s="12"/>
      <c r="K49" s="12"/>
      <c r="L49" s="12"/>
      <c r="M49" s="12"/>
      <c r="N49" s="12"/>
      <c r="O49" s="12"/>
    </row>
    <row r="50" spans="1:15">
      <c r="A50" s="43" t="s">
        <v>134</v>
      </c>
      <c r="B50" s="41" t="s">
        <v>264</v>
      </c>
      <c r="C50" s="41" t="s">
        <v>265</v>
      </c>
      <c r="D50" s="11"/>
      <c r="E50" s="11" t="str">
        <f>VLOOKUP(A50,'MASTER AKUN'!B4:F82,2,)</f>
        <v>Penjualan</v>
      </c>
      <c r="F50" s="11"/>
      <c r="G50" s="12"/>
      <c r="H50" s="12">
        <v>139200000</v>
      </c>
      <c r="I50" s="11"/>
      <c r="J50" s="12"/>
      <c r="K50" s="12"/>
      <c r="L50" s="12"/>
      <c r="M50" s="64"/>
      <c r="N50" s="12"/>
      <c r="O50" s="12"/>
    </row>
    <row r="51" spans="1:15">
      <c r="A51" s="43" t="s">
        <v>101</v>
      </c>
      <c r="B51" s="41" t="s">
        <v>264</v>
      </c>
      <c r="C51" s="41" t="s">
        <v>265</v>
      </c>
      <c r="D51" s="11"/>
      <c r="E51" s="11" t="str">
        <f>VLOOKUP(A51,'MASTER AKUN'!B4:F82,2,FALSE)</f>
        <v>PPN Keluaran</v>
      </c>
      <c r="F51" s="11"/>
      <c r="G51" s="12"/>
      <c r="H51" s="12">
        <f>10%*H50</f>
        <v>13920000</v>
      </c>
      <c r="I51" s="11"/>
      <c r="J51" s="12"/>
      <c r="K51" s="12"/>
      <c r="L51" s="12"/>
      <c r="M51" s="65"/>
      <c r="N51" s="12"/>
      <c r="O51" s="12"/>
    </row>
    <row r="52" spans="1:15">
      <c r="A52" s="43" t="s">
        <v>141</v>
      </c>
      <c r="B52" s="41" t="s">
        <v>264</v>
      </c>
      <c r="C52" s="41" t="s">
        <v>265</v>
      </c>
      <c r="D52" s="11"/>
      <c r="E52" s="11" t="str">
        <f>VLOOKUP(A52,'MASTER AKUN'!B48:F126,2,FALSE)</f>
        <v>Harga Pokok Penjualan</v>
      </c>
      <c r="F52" s="11"/>
      <c r="G52" s="12">
        <f>SUM(H53:H54)</f>
        <v>116866668</v>
      </c>
      <c r="H52" s="12"/>
      <c r="I52" s="11"/>
      <c r="J52" s="12"/>
      <c r="K52" s="12"/>
      <c r="L52" s="12"/>
      <c r="M52" s="65"/>
      <c r="N52" s="12"/>
      <c r="O52" s="12"/>
    </row>
    <row r="53" spans="1:15">
      <c r="A53" s="43" t="s">
        <v>42</v>
      </c>
      <c r="B53" s="11" t="s">
        <v>264</v>
      </c>
      <c r="C53" s="11" t="s">
        <v>265</v>
      </c>
      <c r="D53" s="66" t="s">
        <v>155</v>
      </c>
      <c r="E53" s="11" t="str">
        <f>VLOOKUP(A53:A56,'MASTER AKUN'!B4:F82,2,FALSE)</f>
        <v>Persediaan Barang Dagang</v>
      </c>
      <c r="F53" s="11"/>
      <c r="G53" s="12"/>
      <c r="H53" s="12">
        <v>86000000</v>
      </c>
      <c r="I53" s="11"/>
      <c r="J53" s="12"/>
      <c r="K53" s="12"/>
      <c r="L53" s="12"/>
      <c r="M53" s="65">
        <v>4</v>
      </c>
      <c r="N53" s="12">
        <v>21500000</v>
      </c>
      <c r="O53" s="12">
        <f>M53*N53</f>
        <v>86000000</v>
      </c>
    </row>
    <row r="54" spans="1:15" ht="15.75" thickBot="1">
      <c r="A54" s="44" t="s">
        <v>42</v>
      </c>
      <c r="B54" s="56" t="s">
        <v>264</v>
      </c>
      <c r="C54" s="56" t="s">
        <v>265</v>
      </c>
      <c r="D54" s="67" t="s">
        <v>159</v>
      </c>
      <c r="E54" s="11" t="str">
        <f>VLOOKUP(A54,'MASTER AKUN'!B4:F82,2,FALSE)</f>
        <v>Persediaan Barang Dagang</v>
      </c>
      <c r="F54" s="45"/>
      <c r="G54" s="46"/>
      <c r="H54" s="46">
        <v>30866668</v>
      </c>
      <c r="I54" s="45"/>
      <c r="J54" s="46"/>
      <c r="K54" s="46"/>
      <c r="L54" s="46"/>
      <c r="M54" s="68">
        <v>4</v>
      </c>
      <c r="N54" s="46">
        <v>7716667</v>
      </c>
      <c r="O54" s="46">
        <f>M54*N54</f>
        <v>30866668</v>
      </c>
    </row>
    <row r="55" spans="1:15">
      <c r="A55" s="47" t="s">
        <v>16</v>
      </c>
      <c r="B55" s="48" t="s">
        <v>266</v>
      </c>
      <c r="C55" s="48" t="s">
        <v>267</v>
      </c>
      <c r="D55" s="48"/>
      <c r="E55" s="11" t="str">
        <f>VLOOKUP(A55,'MASTER AKUN'!B4:F82,2,FALSE)</f>
        <v>Bank</v>
      </c>
      <c r="F55" s="48"/>
      <c r="G55" s="49">
        <f>SUM(H56:H57)</f>
        <v>47175300</v>
      </c>
      <c r="H55" s="49"/>
      <c r="I55" s="48"/>
      <c r="J55" s="49"/>
      <c r="K55" s="49"/>
      <c r="L55" s="49"/>
      <c r="M55" s="69"/>
      <c r="N55" s="49"/>
      <c r="O55" s="49"/>
    </row>
    <row r="56" spans="1:15">
      <c r="A56" s="43" t="s">
        <v>19</v>
      </c>
      <c r="B56" s="41" t="s">
        <v>266</v>
      </c>
      <c r="C56" s="11" t="s">
        <v>267</v>
      </c>
      <c r="D56" s="11"/>
      <c r="E56" s="11" t="str">
        <f>VLOOKUP(A56,'MASTER AKUN'!B4:F82,2,FALSE)</f>
        <v>Surat-surat Berharga</v>
      </c>
      <c r="F56" s="11"/>
      <c r="G56" s="12"/>
      <c r="H56" s="42">
        <v>45000000</v>
      </c>
      <c r="I56" s="11"/>
      <c r="J56" s="12"/>
      <c r="K56" s="12"/>
      <c r="L56" s="12"/>
      <c r="M56" s="65"/>
      <c r="N56" s="12"/>
      <c r="O56" s="12"/>
    </row>
    <row r="57" spans="1:15" ht="15.75" thickBot="1">
      <c r="A57" s="70" t="s">
        <v>208</v>
      </c>
      <c r="B57" s="41" t="s">
        <v>266</v>
      </c>
      <c r="C57" s="11" t="s">
        <v>267</v>
      </c>
      <c r="D57" s="11"/>
      <c r="E57" s="11" t="str">
        <f>VLOOKUP(A57,'MASTER AKUN'!B53:F131,2,FALSE)</f>
        <v>Laba Penjualan Surat Surat Berharga</v>
      </c>
      <c r="F57" s="11"/>
      <c r="G57" s="12"/>
      <c r="H57" s="12">
        <v>2175300</v>
      </c>
      <c r="I57" s="11"/>
      <c r="J57" s="12"/>
      <c r="K57" s="12"/>
      <c r="L57" s="12"/>
      <c r="M57" s="64"/>
      <c r="N57" s="12"/>
      <c r="O57" s="12"/>
    </row>
    <row r="58" spans="1:15">
      <c r="A58" s="71" t="s">
        <v>184</v>
      </c>
      <c r="B58" s="48" t="s">
        <v>266</v>
      </c>
      <c r="C58" s="48" t="s">
        <v>268</v>
      </c>
      <c r="D58" s="48"/>
      <c r="E58" s="11" t="str">
        <f>VLOOKUP(A58,'MASTER AKUN'!B54:F132,2,FALSE)</f>
        <v xml:space="preserve">Biaya Listrik, Telp dan Air </v>
      </c>
      <c r="F58" s="48"/>
      <c r="G58" s="49">
        <v>1135000</v>
      </c>
      <c r="H58" s="49"/>
      <c r="I58" s="48"/>
      <c r="J58" s="49"/>
      <c r="K58" s="49"/>
      <c r="L58" s="49"/>
      <c r="M58" s="49"/>
      <c r="N58" s="49"/>
      <c r="O58" s="49"/>
    </row>
    <row r="59" spans="1:15" ht="15.75" thickBot="1">
      <c r="A59" s="72" t="s">
        <v>16</v>
      </c>
      <c r="B59" s="56" t="s">
        <v>266</v>
      </c>
      <c r="C59" s="45" t="s">
        <v>268</v>
      </c>
      <c r="D59" s="45"/>
      <c r="E59" s="11" t="str">
        <f>VLOOKUP(A59,'MASTER AKUN'!B4:F82,2,FALSE)</f>
        <v>Bank</v>
      </c>
      <c r="F59" s="45"/>
      <c r="G59" s="46"/>
      <c r="H59" s="46">
        <v>1135000</v>
      </c>
      <c r="I59" s="45"/>
      <c r="J59" s="46"/>
      <c r="K59" s="46"/>
      <c r="L59" s="46"/>
      <c r="M59" s="46"/>
      <c r="N59" s="46"/>
      <c r="O59" s="46"/>
    </row>
    <row r="60" spans="1:15">
      <c r="A60" s="71" t="s">
        <v>190</v>
      </c>
      <c r="B60" s="48" t="s">
        <v>266</v>
      </c>
      <c r="C60" s="48" t="s">
        <v>269</v>
      </c>
      <c r="D60" s="48"/>
      <c r="E60" s="11" t="str">
        <f>VLOOKUP(A60,'MASTER AKUN'!B56:F134,2,FALSE)</f>
        <v>Pajak Penghasilan</v>
      </c>
      <c r="F60" s="48"/>
      <c r="G60" s="49">
        <v>240000</v>
      </c>
      <c r="H60" s="49"/>
      <c r="I60" s="48"/>
      <c r="J60" s="49"/>
      <c r="K60" s="49"/>
      <c r="L60" s="49"/>
      <c r="M60" s="49"/>
      <c r="N60" s="49"/>
      <c r="O60" s="49"/>
    </row>
    <row r="61" spans="1:15" ht="15.75" thickBot="1">
      <c r="A61" s="44" t="s">
        <v>16</v>
      </c>
      <c r="B61" s="56" t="s">
        <v>266</v>
      </c>
      <c r="C61" s="45" t="s">
        <v>269</v>
      </c>
      <c r="D61" s="45"/>
      <c r="E61" s="11" t="str">
        <f>VLOOKUP(A61,'MASTER AKUN'!B4:F82,2,FALSE)</f>
        <v>Bank</v>
      </c>
      <c r="F61" s="45"/>
      <c r="G61" s="46"/>
      <c r="H61" s="46">
        <v>240000</v>
      </c>
      <c r="I61" s="45"/>
      <c r="J61" s="46"/>
      <c r="K61" s="46"/>
      <c r="L61" s="46"/>
      <c r="M61" s="46"/>
      <c r="N61" s="46"/>
      <c r="O61" s="46"/>
    </row>
    <row r="62" spans="1:15">
      <c r="A62" s="53" t="s">
        <v>16</v>
      </c>
      <c r="B62" s="41" t="s">
        <v>266</v>
      </c>
      <c r="C62" s="41" t="s">
        <v>270</v>
      </c>
      <c r="D62" s="41"/>
      <c r="E62" s="11" t="str">
        <f>VLOOKUP(A62,'MASTER AKUN'!B3:F82,2,0)</f>
        <v>Bank</v>
      </c>
      <c r="F62" s="41"/>
      <c r="G62" s="42">
        <f>H64-G63</f>
        <v>145775000</v>
      </c>
      <c r="H62" s="42"/>
      <c r="I62" s="41"/>
      <c r="J62" s="42"/>
      <c r="K62" s="42"/>
      <c r="L62" s="42"/>
      <c r="M62" s="42"/>
      <c r="N62" s="42"/>
      <c r="O62" s="42"/>
    </row>
    <row r="63" spans="1:15">
      <c r="A63" s="43" t="s">
        <v>136</v>
      </c>
      <c r="B63" s="41" t="s">
        <v>266</v>
      </c>
      <c r="C63" s="11" t="s">
        <v>270</v>
      </c>
      <c r="D63" s="11"/>
      <c r="E63" s="11" t="str">
        <f>VLOOKUP(A63,'MASTER AKUN'!B4:F82,2,FALSE)</f>
        <v>Potongan Penjualan</v>
      </c>
      <c r="F63" s="11"/>
      <c r="G63" s="12">
        <f>2%*H64</f>
        <v>2975000</v>
      </c>
      <c r="H63" s="12"/>
      <c r="I63" s="11"/>
      <c r="J63" s="12"/>
      <c r="K63" s="12"/>
      <c r="L63" s="12"/>
      <c r="M63" s="12"/>
      <c r="N63" s="12"/>
      <c r="O63" s="12"/>
    </row>
    <row r="64" spans="1:15" ht="15.75" thickBot="1">
      <c r="A64" s="44" t="s">
        <v>25</v>
      </c>
      <c r="B64" s="45" t="s">
        <v>266</v>
      </c>
      <c r="C64" s="45" t="s">
        <v>270</v>
      </c>
      <c r="D64" s="45" t="s">
        <v>37</v>
      </c>
      <c r="E64" s="11" t="str">
        <f>VLOOKUP(A64,'MASTER AKUN'!B4:F82,2,FALSE)</f>
        <v>Piutang Usaha</v>
      </c>
      <c r="F64" s="45"/>
      <c r="G64" s="46"/>
      <c r="H64" s="46">
        <v>148750000</v>
      </c>
      <c r="I64" s="45"/>
      <c r="J64" s="46"/>
      <c r="K64" s="46"/>
      <c r="L64" s="46"/>
      <c r="M64" s="46"/>
      <c r="N64" s="46"/>
      <c r="O64" s="46"/>
    </row>
    <row r="65" spans="1:15">
      <c r="A65" s="73" t="s">
        <v>186</v>
      </c>
      <c r="B65" s="41" t="s">
        <v>271</v>
      </c>
      <c r="C65" s="41" t="s">
        <v>272</v>
      </c>
      <c r="D65" s="41"/>
      <c r="E65" s="11" t="str">
        <f>VLOOKUP(A65,'MASTER AKUN'!B61:F139,2,FALSE)</f>
        <v>Biaya Pemeliharaan dan Perbaikan</v>
      </c>
      <c r="F65" s="41"/>
      <c r="G65" s="42">
        <v>2500000</v>
      </c>
      <c r="H65" s="42"/>
      <c r="I65" s="41"/>
      <c r="J65" s="42"/>
      <c r="K65" s="42"/>
      <c r="L65" s="42"/>
      <c r="M65" s="42"/>
      <c r="N65" s="42"/>
      <c r="O65" s="42"/>
    </row>
    <row r="66" spans="1:15">
      <c r="A66" s="43" t="s">
        <v>103</v>
      </c>
      <c r="B66" s="41" t="s">
        <v>271</v>
      </c>
      <c r="C66" s="11" t="s">
        <v>272</v>
      </c>
      <c r="D66" s="11"/>
      <c r="E66" s="11" t="str">
        <f>VLOOKUP(A66,'MASTER AKUN'!B4:F82,2,FALSE)</f>
        <v>Hutang Pajak Penghasilan</v>
      </c>
      <c r="F66" s="11"/>
      <c r="G66" s="12"/>
      <c r="H66" s="12">
        <f>2%*G65</f>
        <v>50000</v>
      </c>
      <c r="I66" s="11"/>
      <c r="J66" s="12"/>
      <c r="K66" s="12"/>
      <c r="L66" s="12"/>
      <c r="M66" s="12"/>
      <c r="N66" s="12"/>
      <c r="O66" s="12"/>
    </row>
    <row r="67" spans="1:15" ht="15.75" thickBot="1">
      <c r="A67" s="44" t="s">
        <v>16</v>
      </c>
      <c r="B67" s="45" t="s">
        <v>271</v>
      </c>
      <c r="C67" s="45" t="s">
        <v>272</v>
      </c>
      <c r="D67" s="45"/>
      <c r="E67" s="11" t="str">
        <f>VLOOKUP(A67,'MASTER AKUN'!B4:F82,2,FALSE)</f>
        <v>Bank</v>
      </c>
      <c r="F67" s="45"/>
      <c r="G67" s="46"/>
      <c r="H67" s="46">
        <f>G65-H66</f>
        <v>2450000</v>
      </c>
      <c r="I67" s="45"/>
      <c r="J67" s="46"/>
      <c r="K67" s="46"/>
      <c r="L67" s="46"/>
      <c r="M67" s="46"/>
      <c r="N67" s="46"/>
      <c r="O67" s="46"/>
    </row>
    <row r="68" spans="1:15">
      <c r="A68" s="53" t="s">
        <v>16</v>
      </c>
      <c r="B68" s="41" t="s">
        <v>273</v>
      </c>
      <c r="C68" s="41" t="s">
        <v>274</v>
      </c>
      <c r="D68" s="41"/>
      <c r="E68" s="11" t="str">
        <f>VLOOKUP(A68,'MASTER AKUN'!B4:F82,2,FALSE)</f>
        <v>Bank</v>
      </c>
      <c r="F68" s="41"/>
      <c r="G68" s="42">
        <f>H70+H71-G69</f>
        <v>26049100</v>
      </c>
      <c r="H68" s="42"/>
      <c r="I68" s="41"/>
      <c r="J68" s="42"/>
      <c r="K68" s="42"/>
      <c r="L68" s="42"/>
      <c r="M68" s="42"/>
      <c r="N68" s="42"/>
      <c r="O68" s="42"/>
    </row>
    <row r="69" spans="1:15">
      <c r="A69" s="43" t="s">
        <v>136</v>
      </c>
      <c r="B69" s="41" t="s">
        <v>273</v>
      </c>
      <c r="C69" s="11" t="s">
        <v>274</v>
      </c>
      <c r="D69" s="11"/>
      <c r="E69" s="11" t="str">
        <f>VLOOKUP(A69,'MASTER AKUN'!B4:F82,2,FALSE)</f>
        <v>Potongan Penjualan</v>
      </c>
      <c r="F69" s="11"/>
      <c r="G69" s="12">
        <f>0.5%*H70</f>
        <v>119000</v>
      </c>
      <c r="H69" s="12"/>
      <c r="I69" s="11"/>
      <c r="J69" s="12"/>
      <c r="K69" s="12"/>
      <c r="L69" s="12"/>
      <c r="M69" s="12"/>
      <c r="N69" s="12"/>
      <c r="O69" s="12"/>
    </row>
    <row r="70" spans="1:15">
      <c r="A70" s="43" t="s">
        <v>134</v>
      </c>
      <c r="B70" s="41" t="s">
        <v>273</v>
      </c>
      <c r="C70" s="11" t="s">
        <v>274</v>
      </c>
      <c r="D70" s="11"/>
      <c r="E70" s="11" t="str">
        <f>VLOOKUP(A70,'MASTER AKUN'!B4:F82,2,FALSE)</f>
        <v>Penjualan</v>
      </c>
      <c r="F70" s="11"/>
      <c r="G70" s="12"/>
      <c r="H70" s="12">
        <v>23800000</v>
      </c>
      <c r="I70" s="11"/>
      <c r="J70" s="12"/>
      <c r="K70" s="12"/>
      <c r="L70" s="12"/>
      <c r="M70" s="12"/>
      <c r="N70" s="12"/>
      <c r="O70" s="12"/>
    </row>
    <row r="71" spans="1:15">
      <c r="A71" s="43" t="s">
        <v>101</v>
      </c>
      <c r="B71" s="41" t="s">
        <v>273</v>
      </c>
      <c r="C71" s="41" t="s">
        <v>274</v>
      </c>
      <c r="D71" s="11"/>
      <c r="E71" s="11" t="e">
        <f>VLOOKUP(A71,'MASTER AKUN'!B7:F82,2,FASE)</f>
        <v>#NAME?</v>
      </c>
      <c r="F71" s="11"/>
      <c r="G71" s="12"/>
      <c r="H71" s="12">
        <v>2368100</v>
      </c>
      <c r="I71" s="11"/>
      <c r="J71" s="12"/>
      <c r="K71" s="12"/>
      <c r="L71" s="12"/>
      <c r="M71" s="12"/>
      <c r="N71" s="12"/>
      <c r="O71" s="12"/>
    </row>
    <row r="72" spans="1:15">
      <c r="A72" s="43" t="s">
        <v>141</v>
      </c>
      <c r="B72" s="41" t="s">
        <v>273</v>
      </c>
      <c r="C72" s="11" t="s">
        <v>274</v>
      </c>
      <c r="D72" s="11"/>
      <c r="E72" s="11" t="e">
        <f>VLOOKUP(A72,'MASTER AKUN'!B68:F146,2,FALSE)</f>
        <v>#N/A</v>
      </c>
      <c r="F72" s="11"/>
      <c r="G72" s="12">
        <v>21500000</v>
      </c>
      <c r="H72" s="12"/>
      <c r="I72" s="11"/>
      <c r="J72" s="12"/>
      <c r="K72" s="12"/>
      <c r="L72" s="12"/>
      <c r="M72" s="12"/>
      <c r="N72" s="12"/>
      <c r="O72" s="12"/>
    </row>
    <row r="73" spans="1:15" ht="15.75" thickBot="1">
      <c r="A73" s="44" t="s">
        <v>42</v>
      </c>
      <c r="B73" s="41" t="s">
        <v>273</v>
      </c>
      <c r="C73" s="11" t="s">
        <v>274</v>
      </c>
      <c r="D73" s="45" t="s">
        <v>155</v>
      </c>
      <c r="E73" s="11" t="e">
        <f>VLOOKUP(A73,'MASTER AKUN'!B69:F147,2,FALSE)</f>
        <v>#N/A</v>
      </c>
      <c r="F73" s="45"/>
      <c r="G73" s="46"/>
      <c r="H73" s="46">
        <v>21500000</v>
      </c>
      <c r="I73" s="45"/>
      <c r="J73" s="46"/>
      <c r="K73" s="46"/>
      <c r="L73" s="46"/>
      <c r="M73" s="74">
        <v>1</v>
      </c>
      <c r="N73" s="46">
        <v>21500000</v>
      </c>
      <c r="O73" s="46">
        <f>M73*N73</f>
        <v>21500000</v>
      </c>
    </row>
    <row r="74" spans="1:15">
      <c r="A74" s="47" t="s">
        <v>45</v>
      </c>
      <c r="B74" s="48" t="s">
        <v>275</v>
      </c>
      <c r="C74" s="48" t="s">
        <v>276</v>
      </c>
      <c r="D74" s="48"/>
      <c r="E74" s="11" t="e">
        <f>VLOOKUP(A74,'MASTER AKUN'!B70:F148,2,FALSE)</f>
        <v>#N/A</v>
      </c>
      <c r="F74" s="48"/>
      <c r="G74" s="49">
        <v>120000</v>
      </c>
      <c r="H74" s="49"/>
      <c r="I74" s="48"/>
      <c r="J74" s="49"/>
      <c r="K74" s="49"/>
      <c r="L74" s="49"/>
      <c r="M74" s="49"/>
      <c r="N74" s="49"/>
      <c r="O74" s="49"/>
    </row>
    <row r="75" spans="1:15" ht="15.75" thickBot="1">
      <c r="A75" s="44" t="s">
        <v>14</v>
      </c>
      <c r="B75" s="56" t="s">
        <v>275</v>
      </c>
      <c r="C75" s="45" t="s">
        <v>276</v>
      </c>
      <c r="D75" s="45"/>
      <c r="E75" s="11" t="e">
        <f>VLOOKUP(A75,'MASTER AKUN'!B71:F149,2,FALSE)</f>
        <v>#N/A</v>
      </c>
      <c r="F75" s="45"/>
      <c r="G75" s="46"/>
      <c r="H75" s="46">
        <v>120000</v>
      </c>
      <c r="I75" s="45"/>
      <c r="J75" s="46"/>
      <c r="K75" s="46"/>
      <c r="L75" s="46"/>
      <c r="M75" s="46"/>
      <c r="N75" s="46"/>
      <c r="O75" s="46"/>
    </row>
    <row r="76" spans="1:15">
      <c r="A76" s="47" t="s">
        <v>16</v>
      </c>
      <c r="B76" s="48" t="s">
        <v>275</v>
      </c>
      <c r="C76" s="48" t="s">
        <v>277</v>
      </c>
      <c r="D76" s="48"/>
      <c r="E76" s="11" t="e">
        <f>VLOOKUP(A76,'MASTER AKUN'!B72:F150,2,FALSE)</f>
        <v>#N/A</v>
      </c>
      <c r="F76" s="48"/>
      <c r="G76" s="49">
        <v>1500000</v>
      </c>
      <c r="H76" s="49"/>
      <c r="I76" s="48"/>
      <c r="J76" s="49"/>
      <c r="K76" s="49"/>
      <c r="L76" s="49"/>
      <c r="M76" s="49"/>
      <c r="N76" s="49"/>
      <c r="O76" s="49"/>
    </row>
    <row r="77" spans="1:15" ht="15.75" thickBot="1">
      <c r="A77" s="75" t="s">
        <v>35</v>
      </c>
      <c r="B77" s="56" t="s">
        <v>275</v>
      </c>
      <c r="C77" s="45" t="s">
        <v>277</v>
      </c>
      <c r="D77" s="45" t="s">
        <v>70</v>
      </c>
      <c r="E77" s="11" t="e">
        <f>VLOOKUP(A77,'MASTER AKUN'!B73:F151,2,FALSE)</f>
        <v>#N/A</v>
      </c>
      <c r="F77" s="45"/>
      <c r="G77" s="46"/>
      <c r="H77" s="46">
        <v>1500000</v>
      </c>
      <c r="I77" s="45"/>
      <c r="J77" s="46"/>
      <c r="K77" s="46"/>
      <c r="L77" s="46"/>
      <c r="M77" s="46"/>
      <c r="N77" s="46"/>
      <c r="O77" s="46"/>
    </row>
    <row r="78" spans="1:15">
      <c r="A78" s="43" t="s">
        <v>93</v>
      </c>
      <c r="B78" s="41" t="s">
        <v>275</v>
      </c>
      <c r="C78" s="41" t="s">
        <v>278</v>
      </c>
      <c r="D78" s="41" t="s">
        <v>109</v>
      </c>
      <c r="E78" s="11" t="e">
        <f>VLOOKUP(A78,'MASTER AKUN'!B74:F152,2,FALSE)</f>
        <v>#N/A</v>
      </c>
      <c r="F78" s="41"/>
      <c r="G78" s="42">
        <v>199100000</v>
      </c>
      <c r="H78" s="42"/>
      <c r="I78" s="41"/>
      <c r="J78" s="42"/>
      <c r="K78" s="42"/>
      <c r="L78" s="42"/>
      <c r="M78" s="42"/>
      <c r="N78" s="42"/>
      <c r="O78" s="42"/>
    </row>
    <row r="79" spans="1:15">
      <c r="A79" s="53" t="s">
        <v>16</v>
      </c>
      <c r="B79" s="41" t="s">
        <v>275</v>
      </c>
      <c r="C79" s="41" t="s">
        <v>278</v>
      </c>
      <c r="D79" s="11"/>
      <c r="E79" s="11" t="e">
        <f>VLOOKUP(A79,'MASTER AKUN'!B75:F153,2,FALSE)</f>
        <v>#N/A</v>
      </c>
      <c r="F79" s="11"/>
      <c r="G79" s="12"/>
      <c r="H79" s="12">
        <f>G78-H80</f>
        <v>193127000</v>
      </c>
      <c r="I79" s="11"/>
      <c r="J79" s="12"/>
      <c r="K79" s="12"/>
      <c r="L79" s="12"/>
      <c r="M79" s="12"/>
      <c r="N79" s="12"/>
      <c r="O79" s="12"/>
    </row>
    <row r="80" spans="1:15" ht="15.75" thickBot="1">
      <c r="A80" s="44" t="s">
        <v>136</v>
      </c>
      <c r="B80" s="45" t="s">
        <v>275</v>
      </c>
      <c r="C80" s="45" t="s">
        <v>278</v>
      </c>
      <c r="D80" s="45"/>
      <c r="E80" s="11" t="e">
        <f>VLOOKUP(A80,'MASTER AKUN'!B76:F154,2,FALSE)</f>
        <v>#N/A</v>
      </c>
      <c r="F80" s="45"/>
      <c r="G80" s="46"/>
      <c r="H80" s="46">
        <f>3%*G78</f>
        <v>5973000</v>
      </c>
      <c r="I80" s="45"/>
      <c r="J80" s="46"/>
      <c r="K80" s="46"/>
      <c r="L80" s="46"/>
      <c r="M80" s="46"/>
      <c r="N80" s="46"/>
      <c r="O80" s="46"/>
    </row>
    <row r="81" spans="1:15">
      <c r="A81" s="53" t="s">
        <v>25</v>
      </c>
      <c r="B81" s="41" t="s">
        <v>279</v>
      </c>
      <c r="C81" s="41" t="s">
        <v>280</v>
      </c>
      <c r="D81" s="41" t="s">
        <v>37</v>
      </c>
      <c r="E81" s="11" t="e">
        <f>VLOOKUP(A81,'MASTER AKUN'!B77:F155,2,FALSE)</f>
        <v>#N/A</v>
      </c>
      <c r="F81" s="48"/>
      <c r="G81" s="49">
        <v>176220000</v>
      </c>
      <c r="H81" s="49"/>
      <c r="I81" s="41"/>
      <c r="J81" s="42"/>
      <c r="K81" s="42"/>
      <c r="L81" s="42"/>
      <c r="M81" s="42"/>
      <c r="N81" s="42"/>
      <c r="O81" s="42"/>
    </row>
    <row r="82" spans="1:15">
      <c r="A82" s="43" t="s">
        <v>134</v>
      </c>
      <c r="B82" s="41" t="s">
        <v>279</v>
      </c>
      <c r="C82" s="11" t="s">
        <v>280</v>
      </c>
      <c r="D82" s="52"/>
      <c r="E82" s="11" t="e">
        <f>VLOOKUP(A82,'MASTER AKUN'!B78:F156,2,FALSE)</f>
        <v>#N/A</v>
      </c>
      <c r="F82" s="11"/>
      <c r="G82" s="12"/>
      <c r="H82" s="12">
        <v>160200000</v>
      </c>
      <c r="I82" s="11"/>
      <c r="J82" s="12"/>
      <c r="K82" s="12"/>
      <c r="L82" s="12"/>
      <c r="M82" s="12"/>
      <c r="N82" s="12"/>
      <c r="O82" s="12"/>
    </row>
    <row r="83" spans="1:15" ht="15.75" thickBot="1">
      <c r="A83" s="43" t="s">
        <v>101</v>
      </c>
      <c r="B83" s="41" t="s">
        <v>279</v>
      </c>
      <c r="C83" s="76" t="s">
        <v>280</v>
      </c>
      <c r="D83" s="11"/>
      <c r="E83" s="11" t="e">
        <f>VLOOKUP(A83,'MASTER AKUN'!B79:F157,2,FALSE)</f>
        <v>#N/A</v>
      </c>
      <c r="F83" s="45"/>
      <c r="G83" s="46"/>
      <c r="H83" s="46">
        <f>10%*H82</f>
        <v>16020000</v>
      </c>
      <c r="I83" s="11"/>
      <c r="J83" s="12"/>
      <c r="K83" s="12"/>
      <c r="L83" s="12"/>
      <c r="M83" s="12"/>
      <c r="N83" s="12"/>
      <c r="O83" s="12"/>
    </row>
    <row r="84" spans="1:15">
      <c r="A84" s="75" t="s">
        <v>141</v>
      </c>
      <c r="B84" s="41" t="s">
        <v>279</v>
      </c>
      <c r="C84" s="54" t="s">
        <v>280</v>
      </c>
      <c r="D84" s="11"/>
      <c r="E84" s="11" t="e">
        <f>VLOOKUP(A84,'MASTER AKUN'!B80:F158,2,FALSE)</f>
        <v>#N/A</v>
      </c>
      <c r="F84" s="41"/>
      <c r="G84" s="42">
        <f>SUM(H85:H87)</f>
        <v>139464584</v>
      </c>
      <c r="H84" s="42"/>
      <c r="I84" s="11"/>
      <c r="J84" s="12"/>
      <c r="K84" s="12"/>
      <c r="L84" s="12"/>
      <c r="M84" s="12"/>
      <c r="N84" s="12"/>
      <c r="O84" s="12"/>
    </row>
    <row r="85" spans="1:15">
      <c r="A85" s="43" t="s">
        <v>42</v>
      </c>
      <c r="B85" s="41" t="s">
        <v>279</v>
      </c>
      <c r="C85" s="76" t="s">
        <v>280</v>
      </c>
      <c r="D85" s="11" t="s">
        <v>151</v>
      </c>
      <c r="E85" s="11" t="e">
        <f>VLOOKUP(A85,'MASTER AKUN'!B81:F159,2,FALSE)</f>
        <v>#N/A</v>
      </c>
      <c r="F85" s="11"/>
      <c r="G85" s="12"/>
      <c r="H85" s="12">
        <v>38031250</v>
      </c>
      <c r="I85" s="11"/>
      <c r="J85" s="12"/>
      <c r="K85" s="12"/>
      <c r="L85" s="12"/>
      <c r="M85" s="65">
        <v>2</v>
      </c>
      <c r="N85" s="12">
        <v>19015625</v>
      </c>
      <c r="O85" s="12">
        <f>M85*N85</f>
        <v>38031250</v>
      </c>
    </row>
    <row r="86" spans="1:15">
      <c r="A86" s="43" t="s">
        <v>42</v>
      </c>
      <c r="B86" s="41" t="s">
        <v>279</v>
      </c>
      <c r="C86" s="76" t="s">
        <v>280</v>
      </c>
      <c r="D86" s="11" t="s">
        <v>155</v>
      </c>
      <c r="E86" s="11" t="e">
        <f>VLOOKUP(A86,'MASTER AKUN'!B82:F160,2,FALSE)</f>
        <v>#N/A</v>
      </c>
      <c r="F86" s="11"/>
      <c r="G86" s="12"/>
      <c r="H86" s="12">
        <v>86000000</v>
      </c>
      <c r="I86" s="11"/>
      <c r="J86" s="12"/>
      <c r="K86" s="12"/>
      <c r="L86" s="12"/>
      <c r="M86" s="65">
        <v>4</v>
      </c>
      <c r="N86" s="12">
        <v>21500000</v>
      </c>
      <c r="O86" s="12">
        <f t="shared" ref="O86:O87" si="0">M86*N86</f>
        <v>86000000</v>
      </c>
    </row>
    <row r="87" spans="1:15" ht="15.75" thickBot="1">
      <c r="A87" s="44" t="s">
        <v>42</v>
      </c>
      <c r="B87" s="45" t="s">
        <v>279</v>
      </c>
      <c r="C87" s="77" t="s">
        <v>280</v>
      </c>
      <c r="D87" s="45" t="s">
        <v>159</v>
      </c>
      <c r="E87" s="11" t="e">
        <f>VLOOKUP(A87,'MASTER AKUN'!B83:F161,2,FALSE)</f>
        <v>#N/A</v>
      </c>
      <c r="F87" s="45"/>
      <c r="G87" s="46"/>
      <c r="H87" s="46">
        <v>15433334</v>
      </c>
      <c r="I87" s="45"/>
      <c r="J87" s="46"/>
      <c r="K87" s="46"/>
      <c r="L87" s="46"/>
      <c r="M87" s="68">
        <v>2</v>
      </c>
      <c r="N87" s="46">
        <v>7716667</v>
      </c>
      <c r="O87" s="12">
        <f t="shared" si="0"/>
        <v>15433334</v>
      </c>
    </row>
    <row r="88" spans="1:15">
      <c r="A88" s="71" t="s">
        <v>190</v>
      </c>
      <c r="B88" s="41" t="s">
        <v>279</v>
      </c>
      <c r="C88" s="41" t="s">
        <v>281</v>
      </c>
      <c r="D88" s="41"/>
      <c r="E88" s="11" t="e">
        <f>VLOOKUP(A88,'MASTER AKUN'!B84:F162,2,FALSE)</f>
        <v>#N/A</v>
      </c>
      <c r="F88" s="41"/>
      <c r="G88" s="42">
        <v>3200000</v>
      </c>
      <c r="H88" s="42"/>
      <c r="I88" s="41"/>
      <c r="J88" s="42"/>
      <c r="K88" s="42"/>
      <c r="L88" s="42"/>
      <c r="M88" s="42"/>
      <c r="N88" s="42"/>
      <c r="O88" s="42"/>
    </row>
    <row r="89" spans="1:15" ht="15.75" thickBot="1">
      <c r="A89" s="44" t="s">
        <v>16</v>
      </c>
      <c r="B89" s="45" t="s">
        <v>279</v>
      </c>
      <c r="C89" s="45" t="s">
        <v>281</v>
      </c>
      <c r="D89" s="45"/>
      <c r="E89" s="11" t="e">
        <f>VLOOKUP(A89,'MASTER AKUN'!B85:F163,2,FALSE)</f>
        <v>#N/A</v>
      </c>
      <c r="F89" s="45"/>
      <c r="G89" s="46"/>
      <c r="H89" s="46">
        <v>3200000</v>
      </c>
      <c r="I89" s="45"/>
      <c r="J89" s="46"/>
      <c r="K89" s="46"/>
      <c r="L89" s="46"/>
      <c r="M89" s="46"/>
      <c r="N89" s="46"/>
      <c r="O89" s="46"/>
    </row>
    <row r="90" spans="1:15">
      <c r="A90" s="43" t="s">
        <v>42</v>
      </c>
      <c r="B90" s="41" t="s">
        <v>282</v>
      </c>
      <c r="C90" s="41" t="s">
        <v>283</v>
      </c>
      <c r="D90" s="11" t="s">
        <v>151</v>
      </c>
      <c r="E90" s="11" t="e">
        <f>VLOOKUP(A90,'MASTER AKUN'!B86:F164,2,FALSE)</f>
        <v>#N/A</v>
      </c>
      <c r="F90" s="41"/>
      <c r="G90" s="42">
        <v>91000000</v>
      </c>
      <c r="H90" s="41"/>
      <c r="I90" s="41"/>
      <c r="J90" s="78">
        <v>5</v>
      </c>
      <c r="K90" s="42">
        <v>18200000</v>
      </c>
      <c r="L90" s="42">
        <f>J90*K90</f>
        <v>91000000</v>
      </c>
      <c r="M90" s="42"/>
      <c r="N90" s="42"/>
      <c r="O90" s="42"/>
    </row>
    <row r="91" spans="1:15">
      <c r="A91" s="43" t="s">
        <v>42</v>
      </c>
      <c r="B91" s="41" t="s">
        <v>282</v>
      </c>
      <c r="C91" s="11" t="s">
        <v>283</v>
      </c>
      <c r="D91" s="11" t="s">
        <v>155</v>
      </c>
      <c r="E91" s="11" t="e">
        <f>VLOOKUP(A91,'MASTER AKUN'!B87:F165,2,FALSE)</f>
        <v>#N/A</v>
      </c>
      <c r="F91" s="11"/>
      <c r="G91" s="12">
        <v>99000000</v>
      </c>
      <c r="H91" s="11"/>
      <c r="I91" s="11"/>
      <c r="J91" s="79">
        <v>5</v>
      </c>
      <c r="K91" s="12">
        <v>19800000</v>
      </c>
      <c r="L91" s="42">
        <f t="shared" ref="L91:L92" si="1">J91*K91</f>
        <v>99000000</v>
      </c>
      <c r="M91" s="12"/>
      <c r="N91" s="12"/>
      <c r="O91" s="12"/>
    </row>
    <row r="92" spans="1:15">
      <c r="A92" s="43" t="s">
        <v>42</v>
      </c>
      <c r="B92" s="11" t="s">
        <v>282</v>
      </c>
      <c r="C92" s="11" t="s">
        <v>283</v>
      </c>
      <c r="D92" s="11" t="s">
        <v>159</v>
      </c>
      <c r="E92" s="11" t="e">
        <f>VLOOKUP(A92,'MASTER AKUN'!B88:F166,2,FALSE)</f>
        <v>#N/A</v>
      </c>
      <c r="F92" s="11"/>
      <c r="G92" s="12">
        <v>38000000</v>
      </c>
      <c r="H92" s="11"/>
      <c r="I92" s="11"/>
      <c r="J92" s="79">
        <v>5</v>
      </c>
      <c r="K92" s="12">
        <v>7600000</v>
      </c>
      <c r="L92" s="42">
        <f t="shared" si="1"/>
        <v>38000000</v>
      </c>
      <c r="M92" s="12"/>
      <c r="N92" s="12"/>
      <c r="O92" s="12"/>
    </row>
    <row r="93" spans="1:15">
      <c r="A93" s="73" t="s">
        <v>157</v>
      </c>
      <c r="B93" s="41" t="s">
        <v>282</v>
      </c>
      <c r="C93" s="41" t="s">
        <v>283</v>
      </c>
      <c r="D93" s="41"/>
      <c r="E93" s="11" t="e">
        <f>VLOOKUP(A93,'MASTER AKUN'!B89:F167,2,FALSE)</f>
        <v>#N/A</v>
      </c>
      <c r="F93" s="41"/>
      <c r="G93" s="42">
        <v>1000000</v>
      </c>
      <c r="H93" s="12"/>
      <c r="I93" s="41"/>
      <c r="J93" s="42"/>
      <c r="K93" s="42"/>
      <c r="L93" s="12"/>
      <c r="M93" s="12"/>
      <c r="N93" s="12"/>
      <c r="O93" s="12"/>
    </row>
    <row r="94" spans="1:15">
      <c r="A94" s="43" t="s">
        <v>51</v>
      </c>
      <c r="B94" s="41" t="s">
        <v>282</v>
      </c>
      <c r="C94" s="11" t="s">
        <v>283</v>
      </c>
      <c r="D94" s="11"/>
      <c r="E94" s="11" t="e">
        <f>VLOOKUP(A94,'MASTER AKUN'!B90:F168,2,FALSE)</f>
        <v>#N/A</v>
      </c>
      <c r="F94" s="11"/>
      <c r="G94" s="12">
        <f>22800000+22900000</f>
        <v>45700000</v>
      </c>
      <c r="H94" s="12"/>
      <c r="I94" s="11"/>
      <c r="J94" s="12"/>
      <c r="K94" s="12"/>
      <c r="L94" s="12"/>
      <c r="M94" s="12"/>
      <c r="N94" s="12"/>
      <c r="O94" s="12"/>
    </row>
    <row r="95" spans="1:15" ht="15.75" thickBot="1">
      <c r="A95" s="80" t="s">
        <v>93</v>
      </c>
      <c r="B95" s="45" t="s">
        <v>282</v>
      </c>
      <c r="C95" s="45" t="s">
        <v>283</v>
      </c>
      <c r="D95" s="45" t="s">
        <v>109</v>
      </c>
      <c r="E95" s="11" t="e">
        <f>VLOOKUP(A95,'MASTER AKUN'!B91:F169,2,FALSE)</f>
        <v>#N/A</v>
      </c>
      <c r="F95" s="45"/>
      <c r="G95" s="46"/>
      <c r="H95" s="46">
        <f>SUM(G90:G94)</f>
        <v>274700000</v>
      </c>
      <c r="I95" s="45"/>
      <c r="J95" s="46"/>
      <c r="K95" s="46"/>
      <c r="L95" s="46"/>
      <c r="M95" s="46"/>
      <c r="N95" s="46"/>
      <c r="O95" s="46"/>
    </row>
    <row r="96" spans="1:15">
      <c r="A96" s="53" t="s">
        <v>16</v>
      </c>
      <c r="B96" s="48" t="s">
        <v>284</v>
      </c>
      <c r="C96" s="41" t="s">
        <v>285</v>
      </c>
      <c r="D96" s="41"/>
      <c r="E96" s="11" t="e">
        <f>VLOOKUP(A96,'MASTER AKUN'!B92:F170,2,FALSE)</f>
        <v>#N/A</v>
      </c>
      <c r="F96" s="41"/>
      <c r="G96" s="42">
        <f>H98+H99-G97</f>
        <v>102226300</v>
      </c>
      <c r="H96" s="42"/>
      <c r="I96" s="41"/>
      <c r="J96" s="42"/>
      <c r="K96" s="42"/>
      <c r="L96" s="42"/>
      <c r="M96" s="42"/>
      <c r="N96" s="42"/>
      <c r="O96" s="42"/>
    </row>
    <row r="97" spans="1:15">
      <c r="A97" s="43" t="s">
        <v>136</v>
      </c>
      <c r="B97" s="41" t="s">
        <v>284</v>
      </c>
      <c r="C97" s="11" t="s">
        <v>285</v>
      </c>
      <c r="D97" s="11"/>
      <c r="E97" s="11" t="e">
        <f>VLOOKUP(A97,'MASTER AKUN'!B93:F171,2,FALSE)</f>
        <v>#N/A</v>
      </c>
      <c r="F97" s="11"/>
      <c r="G97" s="12">
        <f>0.5%*H98</f>
        <v>467000</v>
      </c>
      <c r="H97" s="12"/>
      <c r="I97" s="11"/>
      <c r="J97" s="12"/>
      <c r="K97" s="12"/>
      <c r="L97" s="12"/>
      <c r="M97" s="12"/>
      <c r="N97" s="12"/>
      <c r="O97" s="12"/>
    </row>
    <row r="98" spans="1:15">
      <c r="A98" s="43" t="s">
        <v>134</v>
      </c>
      <c r="B98" s="41" t="s">
        <v>284</v>
      </c>
      <c r="C98" s="41" t="s">
        <v>285</v>
      </c>
      <c r="D98" s="11"/>
      <c r="E98" s="11" t="e">
        <f>VLOOKUP(A98,'MASTER AKUN'!B94:F172,2,FALSE)</f>
        <v>#N/A</v>
      </c>
      <c r="F98" s="11"/>
      <c r="G98" s="12"/>
      <c r="H98" s="12">
        <v>93400000</v>
      </c>
      <c r="I98" s="12"/>
      <c r="J98" s="12"/>
      <c r="K98" s="12"/>
      <c r="L98" s="12"/>
      <c r="M98" s="12"/>
      <c r="N98" s="12"/>
      <c r="O98" s="12"/>
    </row>
    <row r="99" spans="1:15" ht="15.75" thickBot="1">
      <c r="A99" s="43" t="s">
        <v>101</v>
      </c>
      <c r="B99" s="41" t="s">
        <v>284</v>
      </c>
      <c r="C99" s="11" t="s">
        <v>285</v>
      </c>
      <c r="D99" s="11"/>
      <c r="E99" s="11" t="e">
        <f>VLOOKUP(A99,'MASTER AKUN'!B95:F173,2,FALSE)</f>
        <v>#N/A</v>
      </c>
      <c r="F99" s="45"/>
      <c r="G99" s="46"/>
      <c r="H99" s="46">
        <v>9293300</v>
      </c>
      <c r="I99" s="11"/>
      <c r="J99" s="12"/>
      <c r="K99" s="12"/>
      <c r="L99" s="12"/>
      <c r="M99" s="12"/>
      <c r="N99" s="12"/>
      <c r="O99" s="12"/>
    </row>
    <row r="100" spans="1:15">
      <c r="A100" s="43" t="s">
        <v>141</v>
      </c>
      <c r="B100" s="41" t="s">
        <v>284</v>
      </c>
      <c r="C100" s="41" t="s">
        <v>285</v>
      </c>
      <c r="D100" s="11"/>
      <c r="E100" s="11" t="e">
        <f>VLOOKUP(A100,'MASTER AKUN'!B96:F174,2,FALSE)</f>
        <v>#N/A</v>
      </c>
      <c r="F100" s="41"/>
      <c r="G100" s="42">
        <f>SUM(H101:H102)</f>
        <v>78410606</v>
      </c>
      <c r="H100" s="42"/>
      <c r="I100" s="11"/>
      <c r="J100" s="12"/>
      <c r="K100" s="12"/>
      <c r="L100" s="12"/>
      <c r="M100" s="12"/>
      <c r="N100" s="12"/>
      <c r="O100" s="12"/>
    </row>
    <row r="101" spans="1:15">
      <c r="A101" s="43" t="s">
        <v>42</v>
      </c>
      <c r="B101" s="41" t="s">
        <v>284</v>
      </c>
      <c r="C101" s="11" t="s">
        <v>285</v>
      </c>
      <c r="D101" s="11" t="s">
        <v>155</v>
      </c>
      <c r="E101" s="11" t="e">
        <f>VLOOKUP(A101,'MASTER AKUN'!B97:F175,2,FALSE)</f>
        <v>#N/A</v>
      </c>
      <c r="F101" s="11"/>
      <c r="G101" s="12"/>
      <c r="H101" s="12">
        <v>63083334</v>
      </c>
      <c r="I101" s="11"/>
      <c r="J101" s="12"/>
      <c r="K101" s="12"/>
      <c r="L101" s="12"/>
      <c r="M101" s="12">
        <v>3</v>
      </c>
      <c r="N101" s="12">
        <v>21027778</v>
      </c>
      <c r="O101" s="12">
        <f>M101*N101</f>
        <v>63083334</v>
      </c>
    </row>
    <row r="102" spans="1:15" ht="15.75" thickBot="1">
      <c r="A102" s="44" t="s">
        <v>42</v>
      </c>
      <c r="B102" s="56" t="s">
        <v>284</v>
      </c>
      <c r="C102" s="45" t="s">
        <v>285</v>
      </c>
      <c r="D102" s="45" t="s">
        <v>159</v>
      </c>
      <c r="E102" s="11" t="e">
        <f>VLOOKUP(A102,'MASTER AKUN'!B98:F176,2,FALSE)</f>
        <v>#N/A</v>
      </c>
      <c r="F102" s="45"/>
      <c r="G102" s="46"/>
      <c r="H102" s="46">
        <v>15327272</v>
      </c>
      <c r="I102" s="45"/>
      <c r="J102" s="46"/>
      <c r="K102" s="46"/>
      <c r="L102" s="46"/>
      <c r="M102" s="46">
        <v>2</v>
      </c>
      <c r="N102" s="46">
        <v>7663636</v>
      </c>
      <c r="O102" s="12">
        <f>M102*N102</f>
        <v>15327272</v>
      </c>
    </row>
    <row r="103" spans="1:15">
      <c r="A103" s="47" t="s">
        <v>16</v>
      </c>
      <c r="B103" s="41" t="s">
        <v>284</v>
      </c>
      <c r="C103" s="41" t="s">
        <v>286</v>
      </c>
      <c r="D103" s="81"/>
      <c r="E103" s="11" t="e">
        <f>VLOOKUP(A103,'MASTER AKUN'!B99:F177,2,FALSE)</f>
        <v>#N/A</v>
      </c>
      <c r="F103" s="41"/>
      <c r="G103" s="42">
        <f>H105-G104</f>
        <v>110857600</v>
      </c>
      <c r="H103" s="42"/>
      <c r="I103" s="41"/>
      <c r="J103" s="42"/>
      <c r="K103" s="42"/>
      <c r="L103" s="42"/>
      <c r="M103" s="42"/>
      <c r="N103" s="42"/>
      <c r="O103" s="42"/>
    </row>
    <row r="104" spans="1:15">
      <c r="A104" s="75" t="s">
        <v>136</v>
      </c>
      <c r="B104" s="41" t="s">
        <v>284</v>
      </c>
      <c r="C104" s="76" t="s">
        <v>286</v>
      </c>
      <c r="D104" s="11"/>
      <c r="E104" s="11" t="e">
        <f>VLOOKUP(A104,'MASTER AKUN'!B100:F178,2,FALSE)</f>
        <v>#N/A</v>
      </c>
      <c r="F104" s="11"/>
      <c r="G104" s="12">
        <f>2%*H105</f>
        <v>2262400</v>
      </c>
      <c r="H104" s="12"/>
      <c r="I104" s="11"/>
      <c r="J104" s="12"/>
      <c r="K104" s="12"/>
      <c r="L104" s="12"/>
      <c r="M104" s="12"/>
      <c r="N104" s="12"/>
      <c r="O104" s="12"/>
    </row>
    <row r="105" spans="1:15" ht="15.75" thickBot="1">
      <c r="A105" s="44" t="s">
        <v>25</v>
      </c>
      <c r="B105" s="56" t="s">
        <v>284</v>
      </c>
      <c r="C105" s="45" t="s">
        <v>286</v>
      </c>
      <c r="D105" s="67" t="s">
        <v>27</v>
      </c>
      <c r="E105" s="11" t="e">
        <f>VLOOKUP(A105,'MASTER AKUN'!B101:F179,2,FALSE)</f>
        <v>#N/A</v>
      </c>
      <c r="F105" s="45"/>
      <c r="G105" s="46"/>
      <c r="H105" s="46">
        <v>113120000</v>
      </c>
      <c r="I105" s="45"/>
      <c r="J105" s="46"/>
      <c r="K105" s="46"/>
      <c r="L105" s="46"/>
      <c r="M105" s="46"/>
      <c r="N105" s="46"/>
      <c r="O105" s="46"/>
    </row>
    <row r="106" spans="1:15">
      <c r="A106" s="47" t="s">
        <v>25</v>
      </c>
      <c r="B106" s="41" t="s">
        <v>287</v>
      </c>
      <c r="C106" s="41" t="s">
        <v>288</v>
      </c>
      <c r="D106" s="82" t="s">
        <v>32</v>
      </c>
      <c r="E106" s="11" t="e">
        <f>VLOOKUP(A106,'MASTER AKUN'!B102:F180,2,FALSE)</f>
        <v>#N/A</v>
      </c>
      <c r="F106" s="41"/>
      <c r="G106" s="42">
        <v>251510000</v>
      </c>
      <c r="H106" s="42"/>
      <c r="I106" s="41"/>
      <c r="J106" s="42"/>
      <c r="K106" s="42"/>
      <c r="L106" s="42"/>
      <c r="M106" s="42"/>
      <c r="N106" s="42"/>
      <c r="O106" s="42"/>
    </row>
    <row r="107" spans="1:15">
      <c r="A107" s="43" t="s">
        <v>16</v>
      </c>
      <c r="B107" s="41" t="s">
        <v>287</v>
      </c>
      <c r="C107" s="11" t="s">
        <v>288</v>
      </c>
      <c r="D107" s="11"/>
      <c r="E107" s="11" t="e">
        <f>VLOOKUP(A107,'MASTER AKUN'!B103:F181,2,FALSE)</f>
        <v>#N/A</v>
      </c>
      <c r="F107" s="11"/>
      <c r="G107" s="12">
        <v>50000000</v>
      </c>
      <c r="H107" s="12"/>
      <c r="I107" s="11"/>
      <c r="J107" s="12"/>
      <c r="K107" s="12"/>
      <c r="L107" s="12"/>
      <c r="M107" s="12"/>
      <c r="N107" s="12"/>
      <c r="O107" s="12"/>
    </row>
    <row r="108" spans="1:15">
      <c r="A108" s="43" t="s">
        <v>134</v>
      </c>
      <c r="B108" s="41" t="s">
        <v>287</v>
      </c>
      <c r="C108" s="41" t="s">
        <v>288</v>
      </c>
      <c r="D108" s="11"/>
      <c r="E108" s="11" t="e">
        <f>VLOOKUP(A108,'MASTER AKUN'!B104:F182,2,FALSE)</f>
        <v>#N/A</v>
      </c>
      <c r="F108" s="11"/>
      <c r="G108" s="12"/>
      <c r="H108" s="12">
        <v>274100000</v>
      </c>
      <c r="I108" s="12"/>
      <c r="J108" s="12"/>
      <c r="K108" s="12"/>
      <c r="L108" s="12"/>
      <c r="M108" s="12"/>
      <c r="N108" s="12"/>
      <c r="O108" s="12"/>
    </row>
    <row r="109" spans="1:15" ht="15.75" thickBot="1">
      <c r="A109" s="43" t="s">
        <v>101</v>
      </c>
      <c r="B109" s="41" t="s">
        <v>287</v>
      </c>
      <c r="C109" s="11" t="s">
        <v>288</v>
      </c>
      <c r="D109" s="45"/>
      <c r="E109" s="11" t="e">
        <f>VLOOKUP(A109,'MASTER AKUN'!B105:F183,2,FALSE)</f>
        <v>#N/A</v>
      </c>
      <c r="F109" s="45"/>
      <c r="G109" s="46"/>
      <c r="H109" s="46">
        <f>10%*H108</f>
        <v>27410000</v>
      </c>
      <c r="I109" s="11"/>
      <c r="J109" s="12"/>
      <c r="K109" s="12"/>
      <c r="L109" s="12"/>
      <c r="M109" s="12"/>
      <c r="N109" s="12"/>
      <c r="O109" s="12"/>
    </row>
    <row r="110" spans="1:15">
      <c r="A110" s="43" t="s">
        <v>141</v>
      </c>
      <c r="B110" s="41" t="s">
        <v>287</v>
      </c>
      <c r="C110" s="41" t="s">
        <v>288</v>
      </c>
      <c r="D110" s="41"/>
      <c r="E110" s="11" t="e">
        <f>VLOOKUP(A110,'MASTER AKUN'!B106:F184,2,FALSE)</f>
        <v>#N/A</v>
      </c>
      <c r="F110" s="41"/>
      <c r="G110" s="42">
        <f>SUM(H111:H112)</f>
        <v>240913196</v>
      </c>
      <c r="H110" s="42"/>
      <c r="I110" s="11"/>
      <c r="J110" s="12"/>
      <c r="K110" s="12"/>
      <c r="L110" s="12"/>
      <c r="M110" s="12"/>
      <c r="N110" s="12"/>
      <c r="O110" s="12"/>
    </row>
    <row r="111" spans="1:15">
      <c r="A111" s="43" t="s">
        <v>42</v>
      </c>
      <c r="B111" s="11" t="s">
        <v>287</v>
      </c>
      <c r="C111" s="11" t="s">
        <v>288</v>
      </c>
      <c r="D111" s="11" t="s">
        <v>151</v>
      </c>
      <c r="E111" s="11" t="e">
        <f>VLOOKUP(A111,'MASTER AKUN'!B107:F185,2,FALSE)</f>
        <v>#N/A</v>
      </c>
      <c r="F111" s="11"/>
      <c r="G111" s="12"/>
      <c r="H111" s="12">
        <v>93718750</v>
      </c>
      <c r="I111" s="11"/>
      <c r="J111" s="12"/>
      <c r="K111" s="12"/>
      <c r="L111" s="12"/>
      <c r="M111" s="12">
        <v>5</v>
      </c>
      <c r="N111" s="12">
        <v>18743750</v>
      </c>
      <c r="O111" s="12">
        <f>M111*N111</f>
        <v>93718750</v>
      </c>
    </row>
    <row r="112" spans="1:15" ht="15.75" thickBot="1">
      <c r="A112" s="44" t="s">
        <v>42</v>
      </c>
      <c r="B112" s="56" t="s">
        <v>287</v>
      </c>
      <c r="C112" s="45" t="s">
        <v>288</v>
      </c>
      <c r="D112" s="45" t="s">
        <v>155</v>
      </c>
      <c r="E112" s="11" t="e">
        <f>VLOOKUP(A112,'MASTER AKUN'!B108:F186,2,FALSE)</f>
        <v>#N/A</v>
      </c>
      <c r="F112" s="45"/>
      <c r="G112" s="46"/>
      <c r="H112" s="46">
        <v>147194446</v>
      </c>
      <c r="I112" s="45"/>
      <c r="J112" s="46"/>
      <c r="K112" s="46"/>
      <c r="L112" s="46"/>
      <c r="M112" s="46">
        <v>7</v>
      </c>
      <c r="N112" s="46">
        <v>21027778</v>
      </c>
      <c r="O112" s="46">
        <f>M112*N112</f>
        <v>147194446</v>
      </c>
    </row>
    <row r="113" spans="1:15">
      <c r="A113" s="83" t="s">
        <v>179</v>
      </c>
      <c r="B113" s="48" t="s">
        <v>289</v>
      </c>
      <c r="C113" s="48" t="s">
        <v>290</v>
      </c>
      <c r="D113" s="48"/>
      <c r="E113" s="11" t="e">
        <f>VLOOKUP(A113,'MASTER AKUN'!B109:F187,2,FALSE)</f>
        <v>#N/A</v>
      </c>
      <c r="F113" s="48"/>
      <c r="G113" s="49">
        <v>150000</v>
      </c>
      <c r="H113" s="49"/>
      <c r="I113" s="48"/>
      <c r="J113" s="49"/>
      <c r="K113" s="49"/>
      <c r="L113" s="49"/>
      <c r="M113" s="49"/>
      <c r="N113" s="49"/>
      <c r="O113" s="49"/>
    </row>
    <row r="114" spans="1:15" ht="15.75" thickBot="1">
      <c r="A114" s="44" t="s">
        <v>14</v>
      </c>
      <c r="B114" s="56" t="s">
        <v>289</v>
      </c>
      <c r="C114" s="45" t="s">
        <v>290</v>
      </c>
      <c r="D114" s="45"/>
      <c r="E114" s="11" t="e">
        <f>VLOOKUP(A114,'MASTER AKUN'!B110:F188,2,FALSE)</f>
        <v>#N/A</v>
      </c>
      <c r="F114" s="45"/>
      <c r="G114" s="46"/>
      <c r="H114" s="46">
        <v>150000</v>
      </c>
      <c r="I114" s="45"/>
      <c r="J114" s="46"/>
      <c r="K114" s="46"/>
      <c r="L114" s="46"/>
      <c r="M114" s="46"/>
      <c r="N114" s="46"/>
      <c r="O114" s="46"/>
    </row>
    <row r="115" spans="1:15">
      <c r="A115" s="47" t="s">
        <v>25</v>
      </c>
      <c r="B115" s="41" t="s">
        <v>289</v>
      </c>
      <c r="C115" s="41" t="s">
        <v>291</v>
      </c>
      <c r="D115" s="41" t="s">
        <v>27</v>
      </c>
      <c r="E115" s="11" t="e">
        <f>VLOOKUP(A115,'MASTER AKUN'!B111:F189,2,FALSE)</f>
        <v>#N/A</v>
      </c>
      <c r="F115" s="41"/>
      <c r="G115" s="42">
        <v>167200000</v>
      </c>
      <c r="H115" s="42"/>
      <c r="I115" s="41"/>
      <c r="J115" s="42"/>
      <c r="K115" s="42"/>
      <c r="L115" s="42"/>
      <c r="M115" s="42"/>
      <c r="N115" s="42"/>
      <c r="O115" s="42"/>
    </row>
    <row r="116" spans="1:15">
      <c r="A116" s="43" t="s">
        <v>134</v>
      </c>
      <c r="B116" s="41" t="s">
        <v>289</v>
      </c>
      <c r="C116" s="11" t="s">
        <v>291</v>
      </c>
      <c r="D116" s="11"/>
      <c r="E116" s="11" t="e">
        <f>VLOOKUP(A116,'MASTER AKUN'!B112:F190,2,FALSE)</f>
        <v>#N/A</v>
      </c>
      <c r="F116" s="11"/>
      <c r="G116" s="12"/>
      <c r="H116" s="12">
        <v>152000000</v>
      </c>
      <c r="I116" s="11"/>
      <c r="J116" s="12"/>
      <c r="K116" s="12"/>
      <c r="L116" s="12"/>
      <c r="M116" s="12"/>
      <c r="N116" s="12"/>
      <c r="O116" s="12"/>
    </row>
    <row r="117" spans="1:15" ht="15.75" thickBot="1">
      <c r="A117" s="43" t="s">
        <v>101</v>
      </c>
      <c r="B117" s="41" t="s">
        <v>289</v>
      </c>
      <c r="C117" s="41" t="s">
        <v>291</v>
      </c>
      <c r="D117" s="45"/>
      <c r="E117" s="11" t="e">
        <f>VLOOKUP(A117,'MASTER AKUN'!B113:F191,2,FALSE)</f>
        <v>#N/A</v>
      </c>
      <c r="F117" s="45"/>
      <c r="G117" s="46"/>
      <c r="H117" s="46">
        <f>10%*H116</f>
        <v>15200000</v>
      </c>
      <c r="I117" s="11"/>
      <c r="J117" s="12"/>
      <c r="K117" s="12"/>
      <c r="L117" s="12"/>
      <c r="M117" s="12"/>
      <c r="N117" s="12"/>
      <c r="O117" s="12"/>
    </row>
    <row r="118" spans="1:15">
      <c r="A118" s="43" t="s">
        <v>141</v>
      </c>
      <c r="B118" s="41" t="s">
        <v>289</v>
      </c>
      <c r="C118" s="11" t="s">
        <v>291</v>
      </c>
      <c r="D118" s="41"/>
      <c r="E118" s="11" t="e">
        <f>VLOOKUP(A118,'MASTER AKUN'!B114:F192,2,FALSE)</f>
        <v>#N/A</v>
      </c>
      <c r="F118" s="41"/>
      <c r="G118" s="42">
        <f>SUM(H119:H120)</f>
        <v>128129798</v>
      </c>
      <c r="H118" s="42"/>
      <c r="I118" s="11"/>
      <c r="J118" s="12"/>
      <c r="K118" s="12"/>
      <c r="L118" s="12"/>
      <c r="M118" s="12"/>
      <c r="N118" s="12"/>
      <c r="O118" s="12"/>
    </row>
    <row r="119" spans="1:15">
      <c r="A119" s="43" t="s">
        <v>42</v>
      </c>
      <c r="B119" s="41" t="s">
        <v>289</v>
      </c>
      <c r="C119" s="41" t="s">
        <v>291</v>
      </c>
      <c r="D119" s="11" t="s">
        <v>155</v>
      </c>
      <c r="E119" s="11" t="e">
        <f>VLOOKUP(A119,'MASTER AKUN'!B115:F193,2,FALSE)</f>
        <v>#N/A</v>
      </c>
      <c r="F119" s="11"/>
      <c r="G119" s="12"/>
      <c r="H119" s="12">
        <v>105138890</v>
      </c>
      <c r="I119" s="11"/>
      <c r="J119" s="12"/>
      <c r="K119" s="12"/>
      <c r="L119" s="12"/>
      <c r="M119" s="12">
        <v>5</v>
      </c>
      <c r="N119" s="12">
        <v>21027778</v>
      </c>
      <c r="O119" s="12">
        <f>M119*N119</f>
        <v>105138890</v>
      </c>
    </row>
    <row r="120" spans="1:15" ht="15.75" thickBot="1">
      <c r="A120" s="44" t="s">
        <v>42</v>
      </c>
      <c r="B120" s="45" t="s">
        <v>289</v>
      </c>
      <c r="C120" s="45" t="s">
        <v>291</v>
      </c>
      <c r="D120" s="45" t="s">
        <v>159</v>
      </c>
      <c r="E120" s="11" t="e">
        <f>VLOOKUP(A120,'MASTER AKUN'!B116:F194,2,FALSE)</f>
        <v>#N/A</v>
      </c>
      <c r="F120" s="45"/>
      <c r="G120" s="46"/>
      <c r="H120" s="46">
        <v>22990908</v>
      </c>
      <c r="I120" s="45"/>
      <c r="J120" s="46"/>
      <c r="K120" s="46"/>
      <c r="L120" s="46"/>
      <c r="M120" s="46">
        <v>3</v>
      </c>
      <c r="N120" s="46">
        <v>7663636</v>
      </c>
      <c r="O120" s="46">
        <f>M120*N120</f>
        <v>22990908</v>
      </c>
    </row>
    <row r="121" spans="1:15">
      <c r="A121" s="84" t="s">
        <v>139</v>
      </c>
      <c r="B121" s="48" t="s">
        <v>289</v>
      </c>
      <c r="C121" s="48" t="s">
        <v>292</v>
      </c>
      <c r="D121" s="48"/>
      <c r="E121" s="11" t="e">
        <f>VLOOKUP(A121,'MASTER AKUN'!B117:F195,2,FALSE)</f>
        <v>#N/A</v>
      </c>
      <c r="F121" s="48"/>
      <c r="G121" s="49">
        <v>23800000</v>
      </c>
      <c r="H121" s="49"/>
      <c r="I121" s="48"/>
      <c r="J121" s="49"/>
      <c r="K121" s="49"/>
      <c r="L121" s="49"/>
      <c r="M121" s="49"/>
      <c r="N121" s="49"/>
      <c r="O121" s="49"/>
    </row>
    <row r="122" spans="1:15">
      <c r="A122" s="43" t="s">
        <v>101</v>
      </c>
      <c r="B122" s="41" t="s">
        <v>289</v>
      </c>
      <c r="C122" s="11" t="s">
        <v>292</v>
      </c>
      <c r="D122" s="11"/>
      <c r="E122" s="11" t="e">
        <f>VLOOKUP(A122,'MASTER AKUN'!B118:F196,2,FALSE)</f>
        <v>#N/A</v>
      </c>
      <c r="F122" s="11"/>
      <c r="G122" s="12">
        <f>10%*G121</f>
        <v>2380000</v>
      </c>
      <c r="H122" s="12"/>
      <c r="I122" s="11"/>
      <c r="J122" s="12"/>
      <c r="K122" s="12"/>
      <c r="L122" s="12"/>
      <c r="M122" s="12"/>
      <c r="N122" s="12"/>
      <c r="O122" s="12"/>
    </row>
    <row r="123" spans="1:15" ht="15.75" thickBot="1">
      <c r="A123" s="10" t="s">
        <v>25</v>
      </c>
      <c r="B123" s="11" t="s">
        <v>289</v>
      </c>
      <c r="C123" s="11" t="s">
        <v>292</v>
      </c>
      <c r="D123" s="45" t="s">
        <v>32</v>
      </c>
      <c r="E123" s="11" t="e">
        <f>VLOOKUP(A123,'MASTER AKUN'!B119:F197,2,FALSE)</f>
        <v>#N/A</v>
      </c>
      <c r="F123" s="45"/>
      <c r="G123" s="46"/>
      <c r="H123" s="46">
        <f>SUM(G121:G122)</f>
        <v>26180000</v>
      </c>
      <c r="I123" s="11"/>
      <c r="J123" s="12"/>
      <c r="K123" s="12"/>
      <c r="L123" s="12"/>
      <c r="M123" s="12"/>
      <c r="N123" s="12"/>
      <c r="O123" s="12"/>
    </row>
    <row r="124" spans="1:15">
      <c r="A124" s="43" t="s">
        <v>42</v>
      </c>
      <c r="B124" s="41" t="s">
        <v>289</v>
      </c>
      <c r="C124" s="11" t="s">
        <v>292</v>
      </c>
      <c r="D124" s="48" t="s">
        <v>155</v>
      </c>
      <c r="E124" s="11" t="e">
        <f>VLOOKUP(A124,'MASTER AKUN'!B120:F198,2,FALSE)</f>
        <v>#N/A</v>
      </c>
      <c r="F124" s="41"/>
      <c r="G124" s="42">
        <v>21027778</v>
      </c>
      <c r="H124" s="42"/>
      <c r="I124" s="41"/>
      <c r="J124" s="42">
        <v>1</v>
      </c>
      <c r="K124" s="42">
        <v>21027778</v>
      </c>
      <c r="L124" s="42">
        <f>J124*K124</f>
        <v>21027778</v>
      </c>
      <c r="M124" s="42"/>
      <c r="N124" s="42"/>
      <c r="O124" s="42"/>
    </row>
    <row r="125" spans="1:15" ht="15.75" thickBot="1">
      <c r="A125" s="80" t="s">
        <v>141</v>
      </c>
      <c r="B125" s="45" t="s">
        <v>289</v>
      </c>
      <c r="C125" s="45" t="s">
        <v>292</v>
      </c>
      <c r="D125" s="45"/>
      <c r="E125" s="11" t="e">
        <f>VLOOKUP(A125,'MASTER AKUN'!B121:F199,2,FALSE)</f>
        <v>#N/A</v>
      </c>
      <c r="F125" s="45"/>
      <c r="G125" s="46"/>
      <c r="H125" s="46">
        <v>21027778</v>
      </c>
      <c r="I125" s="45"/>
      <c r="J125" s="46"/>
      <c r="K125" s="46"/>
      <c r="L125" s="46"/>
      <c r="M125" s="46"/>
      <c r="N125" s="46"/>
      <c r="O125" s="46"/>
    </row>
    <row r="126" spans="1:15">
      <c r="A126" s="47" t="s">
        <v>16</v>
      </c>
      <c r="B126" s="48" t="s">
        <v>293</v>
      </c>
      <c r="C126" s="48" t="s">
        <v>294</v>
      </c>
      <c r="D126" s="48"/>
      <c r="E126" s="11" t="e">
        <f>VLOOKUP(A126,'MASTER AKUN'!B122:F200,2,FALSE)</f>
        <v>#N/A</v>
      </c>
      <c r="F126" s="48"/>
      <c r="G126" s="49">
        <f>H128-G127</f>
        <v>172695600</v>
      </c>
      <c r="H126" s="49"/>
      <c r="I126" s="48"/>
      <c r="J126" s="49"/>
      <c r="K126" s="49"/>
      <c r="L126" s="49"/>
      <c r="M126" s="49"/>
      <c r="N126" s="49"/>
      <c r="O126" s="49"/>
    </row>
    <row r="127" spans="1:15">
      <c r="A127" s="75" t="s">
        <v>136</v>
      </c>
      <c r="B127" s="41" t="s">
        <v>293</v>
      </c>
      <c r="C127" s="11" t="s">
        <v>294</v>
      </c>
      <c r="D127" s="11"/>
      <c r="E127" s="11" t="e">
        <f>VLOOKUP(A127,'MASTER AKUN'!B123:F201,2,FALSE)</f>
        <v>#N/A</v>
      </c>
      <c r="F127" s="11"/>
      <c r="G127" s="12">
        <f>2%*H128</f>
        <v>3524400</v>
      </c>
      <c r="H127" s="12"/>
      <c r="I127" s="11"/>
      <c r="J127" s="12"/>
      <c r="K127" s="12"/>
      <c r="L127" s="12"/>
      <c r="M127" s="12"/>
      <c r="N127" s="12"/>
      <c r="O127" s="12"/>
    </row>
    <row r="128" spans="1:15" ht="15.75" thickBot="1">
      <c r="A128" s="44" t="s">
        <v>25</v>
      </c>
      <c r="B128" s="56" t="s">
        <v>293</v>
      </c>
      <c r="C128" s="45" t="s">
        <v>294</v>
      </c>
      <c r="D128" s="45" t="s">
        <v>37</v>
      </c>
      <c r="E128" s="11" t="e">
        <f>VLOOKUP(A128,'MASTER AKUN'!B124:F202,2,FALSE)</f>
        <v>#N/A</v>
      </c>
      <c r="F128" s="45"/>
      <c r="G128" s="46"/>
      <c r="H128" s="46">
        <v>176220000</v>
      </c>
      <c r="I128" s="45"/>
      <c r="J128" s="46"/>
      <c r="K128" s="46"/>
      <c r="L128" s="46"/>
      <c r="M128" s="46"/>
      <c r="N128" s="46"/>
      <c r="O128" s="46"/>
    </row>
    <row r="129" spans="1:15">
      <c r="A129" s="47" t="s">
        <v>16</v>
      </c>
      <c r="B129" s="48" t="s">
        <v>293</v>
      </c>
      <c r="C129" s="48" t="s">
        <v>295</v>
      </c>
      <c r="D129" s="48"/>
      <c r="E129" s="11" t="e">
        <f>VLOOKUP(A129,'MASTER AKUN'!B125:F203,2,FALSE)</f>
        <v>#N/A</v>
      </c>
      <c r="F129" s="48"/>
      <c r="G129" s="49">
        <v>600000</v>
      </c>
      <c r="H129" s="49"/>
      <c r="I129" s="48"/>
      <c r="J129" s="49"/>
      <c r="K129" s="49"/>
      <c r="L129" s="49"/>
      <c r="M129" s="49"/>
      <c r="N129" s="49"/>
      <c r="O129" s="49"/>
    </row>
    <row r="130" spans="1:15" ht="15.75" thickBot="1">
      <c r="A130" s="44" t="s">
        <v>35</v>
      </c>
      <c r="B130" s="56" t="s">
        <v>293</v>
      </c>
      <c r="C130" s="45" t="s">
        <v>295</v>
      </c>
      <c r="D130" s="45" t="s">
        <v>74</v>
      </c>
      <c r="E130" s="11" t="e">
        <f>VLOOKUP(A130,'MASTER AKUN'!B126:F204,2,FALSE)</f>
        <v>#N/A</v>
      </c>
      <c r="F130" s="45"/>
      <c r="G130" s="46"/>
      <c r="H130" s="46">
        <v>600000</v>
      </c>
      <c r="I130" s="45"/>
      <c r="J130" s="46"/>
      <c r="K130" s="46"/>
      <c r="L130" s="46"/>
      <c r="M130" s="46"/>
      <c r="N130" s="46"/>
      <c r="O130" s="46"/>
    </row>
    <row r="131" spans="1:15">
      <c r="A131" s="84" t="s">
        <v>16</v>
      </c>
      <c r="B131" s="48" t="s">
        <v>296</v>
      </c>
      <c r="C131" s="48" t="s">
        <v>297</v>
      </c>
      <c r="D131" s="48"/>
      <c r="E131" s="11" t="e">
        <f>VLOOKUP(A131,'MASTER AKUN'!B127:F205,2,FALSE)</f>
        <v>#N/A</v>
      </c>
      <c r="F131" s="48"/>
      <c r="G131" s="85">
        <v>50000000</v>
      </c>
      <c r="H131" s="49"/>
      <c r="I131" s="48"/>
      <c r="J131" s="49"/>
      <c r="K131" s="49"/>
      <c r="L131" s="49"/>
      <c r="M131" s="49"/>
      <c r="N131" s="49"/>
      <c r="O131" s="49"/>
    </row>
    <row r="132" spans="1:15">
      <c r="A132" s="10" t="s">
        <v>80</v>
      </c>
      <c r="B132" s="11" t="s">
        <v>296</v>
      </c>
      <c r="C132" s="11" t="s">
        <v>297</v>
      </c>
      <c r="D132" s="11"/>
      <c r="E132" s="11" t="e">
        <f>VLOOKUP(A132,'MASTER AKUN'!B128:F206,2,FALSE)</f>
        <v>#N/A</v>
      </c>
      <c r="F132" s="11"/>
      <c r="G132" s="12">
        <v>108862304</v>
      </c>
      <c r="H132" s="12"/>
      <c r="I132" s="11"/>
      <c r="J132" s="12"/>
      <c r="K132" s="12"/>
      <c r="L132" s="12"/>
      <c r="M132" s="12"/>
      <c r="N132" s="12"/>
      <c r="O132" s="12"/>
    </row>
    <row r="133" spans="1:15">
      <c r="A133" s="16" t="s">
        <v>221</v>
      </c>
      <c r="B133" s="41" t="s">
        <v>296</v>
      </c>
      <c r="C133" s="41" t="s">
        <v>297</v>
      </c>
      <c r="D133" s="41"/>
      <c r="E133" s="11" t="e">
        <f>VLOOKUP(A133,'MASTER AKUN'!B129:F207,2,FALSE)</f>
        <v>#N/A</v>
      </c>
      <c r="F133" s="41"/>
      <c r="G133" s="42">
        <f>H134-G131-G132</f>
        <v>16137696</v>
      </c>
      <c r="H133" s="42"/>
      <c r="I133" s="41"/>
      <c r="J133" s="42"/>
      <c r="K133" s="42"/>
      <c r="L133" s="42"/>
      <c r="M133" s="42"/>
      <c r="N133" s="42"/>
      <c r="O133" s="42"/>
    </row>
    <row r="134" spans="1:15" ht="15.75" thickBot="1">
      <c r="A134" s="86" t="s">
        <v>76</v>
      </c>
      <c r="B134" s="56" t="s">
        <v>296</v>
      </c>
      <c r="C134" s="45" t="s">
        <v>297</v>
      </c>
      <c r="D134" s="45"/>
      <c r="E134" s="11" t="e">
        <f>VLOOKUP(A134,'MASTER AKUN'!B130:F208,2,FALSE)</f>
        <v>#N/A</v>
      </c>
      <c r="F134" s="45"/>
      <c r="G134" s="46"/>
      <c r="H134" s="46">
        <v>175000000</v>
      </c>
      <c r="I134" s="11"/>
      <c r="J134" s="12"/>
      <c r="K134" s="12"/>
      <c r="L134" s="12"/>
      <c r="M134" s="12"/>
      <c r="N134" s="12"/>
      <c r="O134" s="12"/>
    </row>
    <row r="135" spans="1:15" ht="15.75" thickBot="1">
      <c r="A135" s="48" t="s">
        <v>16</v>
      </c>
      <c r="B135" s="48" t="s">
        <v>298</v>
      </c>
      <c r="C135" s="48" t="s">
        <v>299</v>
      </c>
      <c r="D135" s="48"/>
      <c r="E135" s="11" t="e">
        <f>VLOOKUP(A135,'MASTER AKUN'!B131:F209,2,FALSE)</f>
        <v>#N/A</v>
      </c>
      <c r="F135" s="48"/>
      <c r="G135" s="49">
        <v>50400000</v>
      </c>
      <c r="H135" s="49"/>
      <c r="I135" s="45"/>
      <c r="J135" s="46"/>
      <c r="K135" s="46"/>
      <c r="L135" s="46"/>
      <c r="M135" s="46"/>
      <c r="N135" s="46"/>
      <c r="O135" s="46"/>
    </row>
    <row r="136" spans="1:15">
      <c r="A136" s="16" t="s">
        <v>190</v>
      </c>
      <c r="B136" s="41" t="s">
        <v>298</v>
      </c>
      <c r="C136" s="11" t="s">
        <v>299</v>
      </c>
      <c r="D136" s="11"/>
      <c r="E136" s="11" t="e">
        <f>VLOOKUP(A136,'MASTER AKUN'!B132:F210,2,FALSE)</f>
        <v>#N/A</v>
      </c>
      <c r="F136" s="11"/>
      <c r="G136" s="12">
        <f>10%*G135</f>
        <v>5040000</v>
      </c>
      <c r="I136" s="41"/>
      <c r="J136" s="42"/>
      <c r="K136" s="42"/>
      <c r="L136" s="42"/>
      <c r="M136" s="42"/>
      <c r="N136" s="42"/>
      <c r="O136" s="42"/>
    </row>
    <row r="137" spans="1:15" ht="15.75" thickBot="1">
      <c r="A137" s="16" t="s">
        <v>204</v>
      </c>
      <c r="B137" s="56" t="s">
        <v>298</v>
      </c>
      <c r="C137" s="45" t="s">
        <v>299</v>
      </c>
      <c r="D137" s="45"/>
      <c r="E137" s="11" t="e">
        <f>VLOOKUP(A137,'MASTER AKUN'!B133:F211,2,FALSE)</f>
        <v>#N/A</v>
      </c>
      <c r="F137" s="45"/>
      <c r="G137" s="46"/>
      <c r="H137" s="46">
        <f>G135+G136</f>
        <v>55440000</v>
      </c>
      <c r="I137" s="11"/>
      <c r="J137" s="12"/>
      <c r="K137" s="12"/>
      <c r="L137" s="12"/>
      <c r="M137" s="12"/>
      <c r="N137" s="12"/>
      <c r="O137" s="12"/>
    </row>
    <row r="138" spans="1:15">
      <c r="A138" s="41"/>
      <c r="B138" s="48"/>
      <c r="C138" s="41"/>
      <c r="D138" s="41"/>
      <c r="E138" s="11" t="e">
        <f>VLOOKUP(A138,'MASTER AKUN'!B134:F212,2,FALSE)</f>
        <v>#N/A</v>
      </c>
      <c r="F138" s="41"/>
      <c r="G138" s="42"/>
      <c r="H138" s="42"/>
      <c r="I138" s="11"/>
      <c r="J138" s="12"/>
      <c r="K138" s="12"/>
      <c r="L138" s="12"/>
      <c r="M138" s="12"/>
      <c r="N138" s="12"/>
      <c r="O138" s="12"/>
    </row>
    <row r="139" spans="1:15">
      <c r="A139" s="11"/>
      <c r="B139" s="41"/>
      <c r="C139" s="11"/>
      <c r="D139" s="11"/>
      <c r="E139" s="11" t="e">
        <f>VLOOKUP(A139,'MASTER AKUN'!B135:F213,2,FALSE)</f>
        <v>#N/A</v>
      </c>
      <c r="F139" s="11"/>
      <c r="G139" s="12"/>
      <c r="H139" s="12"/>
      <c r="I139" s="11"/>
      <c r="J139" s="12"/>
      <c r="K139" s="12"/>
      <c r="L139" s="12"/>
      <c r="M139" s="12"/>
      <c r="N139" s="12"/>
      <c r="O139" s="12"/>
    </row>
    <row r="140" spans="1:15">
      <c r="A140" s="11"/>
      <c r="B140" s="41"/>
      <c r="C140" s="11"/>
      <c r="D140" s="11"/>
      <c r="E140" s="11" t="e">
        <f>VLOOKUP(A140,'MASTER AKUN'!B136:F214,2,FALSE)</f>
        <v>#N/A</v>
      </c>
      <c r="F140" s="11"/>
      <c r="G140" s="12"/>
      <c r="H140" s="12"/>
      <c r="I140" s="11"/>
      <c r="J140" s="12"/>
      <c r="K140" s="12"/>
      <c r="L140" s="12"/>
      <c r="M140" s="12"/>
      <c r="N140" s="12"/>
      <c r="O140" s="12"/>
    </row>
    <row r="141" spans="1:15">
      <c r="A141" s="11"/>
      <c r="B141" s="41"/>
      <c r="C141" s="11"/>
      <c r="D141" s="11"/>
      <c r="E141" s="11" t="e">
        <f>VLOOKUP(A141,'MASTER AKUN'!B137:F215,2,FALSE)</f>
        <v>#N/A</v>
      </c>
      <c r="F141" s="11"/>
      <c r="G141" s="12"/>
      <c r="H141" s="12"/>
      <c r="I141" s="11"/>
      <c r="J141" s="12"/>
      <c r="K141" s="12"/>
      <c r="L141" s="12"/>
      <c r="M141" s="12"/>
      <c r="N141" s="12"/>
      <c r="O141" s="12"/>
    </row>
    <row r="142" spans="1:15">
      <c r="A142" s="11"/>
      <c r="B142" s="41"/>
      <c r="C142" s="11"/>
      <c r="D142" s="11"/>
      <c r="E142" s="11" t="e">
        <f>VLOOKUP(A142,'MASTER AKUN'!B138:F216,2,FALSE)</f>
        <v>#N/A</v>
      </c>
      <c r="F142" s="11"/>
      <c r="G142" s="12"/>
      <c r="H142" s="12"/>
      <c r="I142" s="11"/>
      <c r="J142" s="12"/>
      <c r="K142" s="12"/>
      <c r="L142" s="12"/>
      <c r="M142" s="12"/>
      <c r="N142" s="12"/>
      <c r="O142" s="12"/>
    </row>
    <row r="143" spans="1:15">
      <c r="A143" s="11"/>
      <c r="B143" s="11"/>
      <c r="C143" s="11"/>
      <c r="D143" s="11"/>
      <c r="E143" s="11" t="e">
        <f>VLOOKUP(A143,'MASTER AKUN'!B139:F217,2,FALSE)</f>
        <v>#N/A</v>
      </c>
      <c r="F143" s="11"/>
      <c r="G143" s="12"/>
      <c r="H143" s="12"/>
      <c r="I143" s="11"/>
      <c r="J143" s="12"/>
      <c r="K143" s="12"/>
      <c r="L143" s="12"/>
      <c r="M143" s="12"/>
      <c r="N143" s="12"/>
      <c r="O143" s="12"/>
    </row>
    <row r="144" spans="1:15">
      <c r="A144" s="11"/>
      <c r="B144" s="11"/>
      <c r="C144" s="11"/>
      <c r="D144" s="11"/>
      <c r="E144" s="11" t="e">
        <f>VLOOKUP(A144,'MASTER AKUN'!B140:F218,2,FALSE)</f>
        <v>#N/A</v>
      </c>
      <c r="F144" s="11"/>
      <c r="G144" s="12"/>
      <c r="H144" s="12"/>
      <c r="I144" s="11"/>
      <c r="J144" s="12"/>
      <c r="K144" s="12"/>
      <c r="L144" s="12"/>
      <c r="M144" s="12"/>
      <c r="N144" s="12"/>
      <c r="O144" s="12"/>
    </row>
    <row r="145" spans="1:15">
      <c r="A145" s="11"/>
      <c r="B145" s="41"/>
      <c r="C145" s="11"/>
      <c r="D145" s="11"/>
      <c r="E145" s="11" t="e">
        <f>VLOOKUP(A145,'MASTER AKUN'!B141:F219,2,FALSE)</f>
        <v>#N/A</v>
      </c>
      <c r="F145" s="11"/>
      <c r="G145" s="12"/>
      <c r="H145" s="12"/>
      <c r="I145" s="11"/>
      <c r="J145" s="12"/>
      <c r="K145" s="12"/>
      <c r="L145" s="12"/>
      <c r="M145" s="12"/>
      <c r="N145" s="12"/>
      <c r="O145" s="12"/>
    </row>
    <row r="146" spans="1:15">
      <c r="A146" s="11"/>
      <c r="B146" s="41"/>
      <c r="C146" s="11"/>
      <c r="D146" s="11"/>
      <c r="E146" s="11" t="e">
        <f>VLOOKUP(A146,'MASTER AKUN'!B142:F220,2,FALSE)</f>
        <v>#N/A</v>
      </c>
      <c r="F146" s="11"/>
      <c r="G146" s="12"/>
      <c r="H146" s="12"/>
      <c r="I146" s="11"/>
      <c r="J146" s="12"/>
      <c r="K146" s="12"/>
      <c r="L146" s="12"/>
      <c r="M146" s="12"/>
      <c r="N146" s="12"/>
      <c r="O146" s="12"/>
    </row>
    <row r="147" spans="1:15">
      <c r="A147" s="11"/>
      <c r="B147" s="41"/>
      <c r="C147" s="11"/>
      <c r="D147" s="11"/>
      <c r="E147" s="11" t="e">
        <f>VLOOKUP(A147,'MASTER AKUN'!B143:F221,2,FALSE)</f>
        <v>#N/A</v>
      </c>
      <c r="F147" s="11"/>
      <c r="G147" s="12"/>
      <c r="H147" s="12"/>
      <c r="I147" s="11"/>
      <c r="J147" s="12"/>
      <c r="K147" s="12"/>
      <c r="L147" s="12"/>
      <c r="M147" s="12"/>
      <c r="N147" s="12"/>
      <c r="O147" s="12"/>
    </row>
    <row r="148" spans="1:15">
      <c r="A148" s="11"/>
      <c r="B148" s="41"/>
      <c r="C148" s="11"/>
      <c r="D148" s="11"/>
      <c r="E148" s="11" t="e">
        <f>VLOOKUP(A148,'MASTER AKUN'!B144:F222,2,FALSE)</f>
        <v>#N/A</v>
      </c>
      <c r="F148" s="11"/>
      <c r="G148" s="12"/>
      <c r="H148" s="12"/>
      <c r="I148" s="11"/>
      <c r="J148" s="12"/>
      <c r="K148" s="12"/>
      <c r="L148" s="12"/>
      <c r="M148" s="12"/>
      <c r="N148" s="12"/>
      <c r="O148" s="12"/>
    </row>
    <row r="149" spans="1:15">
      <c r="A149" s="11"/>
      <c r="B149" s="41"/>
      <c r="C149" s="11"/>
      <c r="D149" s="11"/>
      <c r="E149" s="11" t="e">
        <f>VLOOKUP(A149,'MASTER AKUN'!B145:F223,2,FALSE)</f>
        <v>#N/A</v>
      </c>
      <c r="F149" s="11"/>
      <c r="G149" s="12"/>
      <c r="H149" s="12"/>
      <c r="I149" s="11"/>
      <c r="J149" s="12"/>
      <c r="K149" s="12"/>
      <c r="L149" s="12"/>
      <c r="M149" s="12"/>
      <c r="N149" s="12"/>
      <c r="O149" s="12"/>
    </row>
    <row r="150" spans="1:15">
      <c r="A150" s="11"/>
      <c r="B150" s="41"/>
      <c r="C150" s="11"/>
      <c r="D150" s="11"/>
      <c r="E150" s="11" t="e">
        <f>VLOOKUP(A150,'MASTER AKUN'!B146:F224,2,FALSE)</f>
        <v>#N/A</v>
      </c>
      <c r="F150" s="11"/>
      <c r="G150" s="12"/>
      <c r="H150" s="12"/>
      <c r="I150" s="11"/>
      <c r="J150" s="12"/>
      <c r="K150" s="12"/>
      <c r="L150" s="12"/>
      <c r="M150" s="12"/>
      <c r="N150" s="12"/>
      <c r="O150" s="12"/>
    </row>
    <row r="151" spans="1:15">
      <c r="A151" s="11"/>
      <c r="B151" s="41"/>
      <c r="C151" s="11"/>
      <c r="D151" s="11"/>
      <c r="E151" s="11" t="e">
        <f>VLOOKUP(A151,'MASTER AKUN'!B147:F225,2,FALSE)</f>
        <v>#N/A</v>
      </c>
      <c r="F151" s="11"/>
      <c r="G151" s="12"/>
      <c r="H151" s="12"/>
      <c r="I151" s="11"/>
      <c r="J151" s="12"/>
      <c r="K151" s="12"/>
      <c r="L151" s="12"/>
      <c r="M151" s="12"/>
      <c r="N151" s="12"/>
      <c r="O151" s="12"/>
    </row>
    <row r="152" spans="1:15">
      <c r="A152" s="11"/>
      <c r="B152" s="41"/>
      <c r="C152" s="11"/>
      <c r="D152" s="11"/>
      <c r="E152" s="11" t="e">
        <f>VLOOKUP(A152,'MASTER AKUN'!B148:F226,2,FALSE)</f>
        <v>#N/A</v>
      </c>
      <c r="F152" s="11"/>
      <c r="G152" s="12"/>
      <c r="H152" s="12"/>
      <c r="I152" s="11"/>
      <c r="J152" s="12"/>
      <c r="K152" s="12"/>
      <c r="L152" s="12"/>
      <c r="M152" s="12"/>
      <c r="N152" s="12"/>
      <c r="O152" s="12"/>
    </row>
    <row r="153" spans="1:15">
      <c r="A153" s="11"/>
      <c r="B153" s="41"/>
      <c r="C153" s="11"/>
      <c r="D153" s="11"/>
      <c r="E153" s="11" t="e">
        <f>VLOOKUP(A153,'MASTER AKUN'!B149:F227,2,FALSE)</f>
        <v>#N/A</v>
      </c>
      <c r="F153" s="11"/>
      <c r="G153" s="12"/>
      <c r="H153" s="12"/>
      <c r="I153" s="11"/>
      <c r="J153" s="12"/>
      <c r="K153" s="12"/>
      <c r="L153" s="12"/>
      <c r="M153" s="12"/>
      <c r="N153" s="12"/>
      <c r="O153" s="12"/>
    </row>
    <row r="154" spans="1:15">
      <c r="A154" s="11"/>
      <c r="B154" s="41"/>
      <c r="C154" s="11"/>
      <c r="D154" s="11"/>
      <c r="E154" s="11" t="e">
        <f>VLOOKUP(A154,'MASTER AKUN'!B150:F228,2,FALSE)</f>
        <v>#N/A</v>
      </c>
      <c r="F154" s="11"/>
      <c r="G154" s="12"/>
      <c r="H154" s="12"/>
      <c r="I154" s="11"/>
      <c r="J154" s="12"/>
      <c r="K154" s="12"/>
      <c r="L154" s="12"/>
      <c r="M154" s="12"/>
      <c r="N154" s="12"/>
      <c r="O154" s="12"/>
    </row>
    <row r="155" spans="1:15">
      <c r="A155" s="11"/>
      <c r="B155" s="41"/>
      <c r="C155" s="11"/>
      <c r="D155" s="11"/>
      <c r="E155" s="11" t="e">
        <f>VLOOKUP(A155,'MASTER AKUN'!B151:F229,2,FALSE)</f>
        <v>#N/A</v>
      </c>
      <c r="F155" s="11"/>
      <c r="G155" s="12"/>
      <c r="H155" s="12"/>
      <c r="I155" s="11"/>
      <c r="J155" s="12"/>
      <c r="K155" s="12"/>
      <c r="L155" s="12"/>
      <c r="M155" s="12"/>
      <c r="N155" s="12"/>
      <c r="O155" s="12"/>
    </row>
    <row r="156" spans="1:15">
      <c r="A156" s="11"/>
      <c r="B156" s="41"/>
      <c r="C156" s="11"/>
      <c r="D156" s="11"/>
      <c r="E156" s="11" t="e">
        <f>VLOOKUP(A156,'MASTER AKUN'!B152:F230,2,FALSE)</f>
        <v>#N/A</v>
      </c>
      <c r="F156" s="11"/>
      <c r="G156" s="12"/>
      <c r="H156" s="12"/>
      <c r="I156" s="11"/>
      <c r="J156" s="12"/>
      <c r="K156" s="12"/>
      <c r="L156" s="12"/>
      <c r="M156" s="12"/>
      <c r="N156" s="12"/>
      <c r="O156" s="12"/>
    </row>
    <row r="157" spans="1:15">
      <c r="A157" s="11"/>
      <c r="B157" s="41"/>
      <c r="C157" s="11"/>
      <c r="D157" s="11"/>
      <c r="E157" s="11" t="e">
        <f>VLOOKUP(A157,'MASTER AKUN'!B153:F231,2,FALSE)</f>
        <v>#N/A</v>
      </c>
      <c r="F157" s="11"/>
      <c r="G157" s="12"/>
      <c r="H157" s="12"/>
      <c r="I157" s="11"/>
      <c r="J157" s="12"/>
      <c r="K157" s="12"/>
      <c r="L157" s="12"/>
      <c r="M157" s="12"/>
      <c r="N157" s="12"/>
      <c r="O157" s="12"/>
    </row>
    <row r="158" spans="1:15">
      <c r="A158" s="11"/>
      <c r="B158" s="41"/>
      <c r="C158" s="11"/>
      <c r="D158" s="11"/>
      <c r="E158" s="11" t="e">
        <f>VLOOKUP(A158,'MASTER AKUN'!B154:F232,2,FALSE)</f>
        <v>#N/A</v>
      </c>
      <c r="F158" s="11"/>
      <c r="G158" s="12"/>
      <c r="H158" s="12"/>
      <c r="I158" s="11"/>
      <c r="J158" s="12"/>
      <c r="K158" s="12"/>
      <c r="L158" s="12"/>
      <c r="M158" s="12"/>
      <c r="N158" s="12"/>
      <c r="O158" s="12"/>
    </row>
    <row r="159" spans="1:15">
      <c r="A159" s="11"/>
      <c r="B159" s="41"/>
      <c r="C159" s="11"/>
      <c r="D159" s="11"/>
      <c r="E159" s="11" t="e">
        <f>VLOOKUP(A159,'MASTER AKUN'!B155:F233,2,FALSE)</f>
        <v>#N/A</v>
      </c>
      <c r="F159" s="11"/>
      <c r="G159" s="12"/>
      <c r="H159" s="12"/>
      <c r="I159" s="11"/>
      <c r="J159" s="12"/>
      <c r="K159" s="12"/>
      <c r="L159" s="12"/>
      <c r="M159" s="12"/>
      <c r="N159" s="12"/>
      <c r="O159" s="12"/>
    </row>
    <row r="160" spans="1:15">
      <c r="A160" s="11"/>
      <c r="B160" s="41"/>
      <c r="C160" s="11"/>
      <c r="D160" s="11"/>
      <c r="E160" s="11" t="e">
        <f>VLOOKUP(A160,'MASTER AKUN'!B156:F234,2,FALSE)</f>
        <v>#N/A</v>
      </c>
      <c r="F160" s="11"/>
      <c r="G160" s="12"/>
      <c r="H160" s="12"/>
      <c r="I160" s="11"/>
      <c r="J160" s="12"/>
      <c r="K160" s="12"/>
      <c r="L160" s="12"/>
      <c r="M160" s="12"/>
      <c r="N160" s="12"/>
      <c r="O160" s="12"/>
    </row>
    <row r="161" spans="1:15">
      <c r="A161" s="11"/>
      <c r="B161" s="41"/>
      <c r="C161" s="11"/>
      <c r="D161" s="11"/>
      <c r="E161" s="11" t="e">
        <f>VLOOKUP(A161,'MASTER AKUN'!B157:F235,2,FALSE)</f>
        <v>#N/A</v>
      </c>
      <c r="F161" s="11"/>
      <c r="G161" s="12"/>
      <c r="H161" s="12"/>
      <c r="I161" s="11"/>
      <c r="J161" s="12"/>
      <c r="K161" s="12"/>
      <c r="L161" s="12"/>
      <c r="M161" s="12"/>
      <c r="N161" s="12"/>
      <c r="O161" s="12"/>
    </row>
    <row r="162" spans="1:15">
      <c r="A162" s="11"/>
      <c r="B162" s="41"/>
      <c r="C162" s="11"/>
      <c r="D162" s="11"/>
      <c r="E162" s="11" t="e">
        <f>VLOOKUP(A162,'MASTER AKUN'!B158:F236,2,FALSE)</f>
        <v>#N/A</v>
      </c>
      <c r="F162" s="11"/>
      <c r="G162" s="12"/>
      <c r="H162" s="12"/>
      <c r="I162" s="11"/>
      <c r="J162" s="12"/>
      <c r="K162" s="12"/>
      <c r="L162" s="12"/>
      <c r="M162" s="12"/>
      <c r="N162" s="12"/>
      <c r="O162" s="12"/>
    </row>
    <row r="163" spans="1:15">
      <c r="A163" s="11"/>
      <c r="B163" s="41"/>
      <c r="C163" s="11"/>
      <c r="D163" s="11"/>
      <c r="E163" s="11" t="e">
        <f>VLOOKUP(A163,'MASTER AKUN'!B159:F237,2,FALSE)</f>
        <v>#N/A</v>
      </c>
      <c r="F163" s="11"/>
      <c r="G163" s="12"/>
      <c r="H163" s="12"/>
      <c r="I163" s="11"/>
      <c r="J163" s="12"/>
      <c r="K163" s="12"/>
      <c r="L163" s="12"/>
      <c r="M163" s="12"/>
      <c r="N163" s="12"/>
      <c r="O163" s="12"/>
    </row>
    <row r="164" spans="1:15">
      <c r="A164" s="11"/>
      <c r="B164" s="41"/>
      <c r="C164" s="11"/>
      <c r="D164" s="11"/>
      <c r="E164" s="11" t="e">
        <f>VLOOKUP(A164,'MASTER AKUN'!B160:F238,2,FALSE)</f>
        <v>#N/A</v>
      </c>
      <c r="F164" s="11"/>
      <c r="G164" s="12"/>
      <c r="H164" s="12"/>
      <c r="I164" s="11"/>
      <c r="J164" s="12"/>
      <c r="K164" s="12"/>
      <c r="L164" s="12"/>
      <c r="M164" s="12"/>
      <c r="N164" s="12"/>
      <c r="O164" s="12"/>
    </row>
    <row r="165" spans="1:15">
      <c r="A165" s="11"/>
      <c r="B165" s="41"/>
      <c r="C165" s="11"/>
      <c r="D165" s="11"/>
      <c r="E165" s="11" t="e">
        <f>VLOOKUP(A165,'MASTER AKUN'!B161:F239,2,FALSE)</f>
        <v>#N/A</v>
      </c>
      <c r="F165" s="11"/>
      <c r="G165" s="12"/>
      <c r="H165" s="12"/>
      <c r="I165" s="11"/>
      <c r="J165" s="12"/>
      <c r="K165" s="12"/>
      <c r="L165" s="12"/>
      <c r="M165" s="12"/>
      <c r="N165" s="12"/>
      <c r="O165" s="12"/>
    </row>
    <row r="166" spans="1:15">
      <c r="A166" s="11"/>
      <c r="B166" s="41"/>
      <c r="C166" s="11"/>
      <c r="D166" s="11"/>
      <c r="E166" s="11" t="e">
        <f>VLOOKUP(A166,'MASTER AKUN'!B162:F240,2,FALSE)</f>
        <v>#N/A</v>
      </c>
      <c r="F166" s="11"/>
      <c r="G166" s="12"/>
      <c r="H166" s="12"/>
      <c r="I166" s="11"/>
      <c r="J166" s="12"/>
      <c r="K166" s="12"/>
      <c r="L166" s="12"/>
      <c r="M166" s="12"/>
      <c r="N166" s="12"/>
      <c r="O166" s="12"/>
    </row>
    <row r="167" spans="1:15">
      <c r="A167" s="11"/>
      <c r="B167" s="41"/>
      <c r="C167" s="11"/>
      <c r="D167" s="11"/>
      <c r="E167" s="11" t="e">
        <f>VLOOKUP(A167,'MASTER AKUN'!B163:F241,2,FALSE)</f>
        <v>#N/A</v>
      </c>
      <c r="F167" s="11"/>
      <c r="G167" s="12"/>
      <c r="H167" s="12"/>
      <c r="I167" s="11"/>
      <c r="J167" s="12"/>
      <c r="K167" s="12"/>
      <c r="L167" s="12"/>
      <c r="M167" s="12"/>
      <c r="N167" s="12"/>
      <c r="O167" s="12"/>
    </row>
    <row r="168" spans="1:15">
      <c r="A168" s="11"/>
      <c r="B168" s="41"/>
      <c r="C168" s="11"/>
      <c r="D168" s="11"/>
      <c r="E168" s="11" t="e">
        <f>VLOOKUP(A168,'MASTER AKUN'!B164:F242,2,FALSE)</f>
        <v>#N/A</v>
      </c>
      <c r="F168" s="11"/>
      <c r="G168" s="12"/>
      <c r="H168" s="12"/>
      <c r="I168" s="11"/>
      <c r="J168" s="12"/>
      <c r="K168" s="12"/>
      <c r="L168" s="12"/>
      <c r="M168" s="12"/>
      <c r="N168" s="12"/>
      <c r="O168" s="12"/>
    </row>
    <row r="169" spans="1:15">
      <c r="A169" s="11"/>
      <c r="B169" s="41"/>
      <c r="C169" s="11"/>
      <c r="D169" s="11"/>
      <c r="E169" s="11" t="e">
        <f>VLOOKUP(A169,'MASTER AKUN'!B165:F243,2,FALSE)</f>
        <v>#N/A</v>
      </c>
      <c r="F169" s="11"/>
      <c r="G169" s="12"/>
      <c r="H169" s="12"/>
      <c r="I169" s="11"/>
      <c r="J169" s="12"/>
      <c r="K169" s="12"/>
      <c r="L169" s="12"/>
      <c r="M169" s="12"/>
      <c r="N169" s="12"/>
      <c r="O169" s="12"/>
    </row>
    <row r="170" spans="1:15">
      <c r="A170" s="11"/>
      <c r="B170" s="41"/>
      <c r="C170" s="11"/>
      <c r="D170" s="11"/>
      <c r="E170" s="11" t="e">
        <f>VLOOKUP(A170,'MASTER AKUN'!B166:F244,2,FALSE)</f>
        <v>#N/A</v>
      </c>
      <c r="F170" s="11"/>
      <c r="G170" s="12"/>
      <c r="H170" s="12"/>
      <c r="I170" s="11"/>
      <c r="J170" s="12"/>
      <c r="K170" s="12"/>
      <c r="L170" s="12"/>
      <c r="M170" s="12"/>
      <c r="N170" s="12"/>
      <c r="O170" s="12"/>
    </row>
    <row r="171" spans="1:15">
      <c r="A171" s="11"/>
      <c r="B171" s="41"/>
      <c r="C171" s="11"/>
      <c r="D171" s="11"/>
      <c r="E171" s="11" t="e">
        <f>VLOOKUP(A171,'MASTER AKUN'!B167:F245,2,FALSE)</f>
        <v>#N/A</v>
      </c>
      <c r="F171" s="11"/>
      <c r="G171" s="12"/>
      <c r="H171" s="12"/>
      <c r="I171" s="11"/>
      <c r="J171" s="12"/>
      <c r="K171" s="12"/>
      <c r="L171" s="12"/>
      <c r="M171" s="12"/>
      <c r="N171" s="12"/>
      <c r="O171" s="12"/>
    </row>
    <row r="172" spans="1:15">
      <c r="A172" s="11"/>
      <c r="B172" s="41"/>
      <c r="C172" s="11"/>
      <c r="D172" s="11"/>
      <c r="E172" s="11" t="e">
        <f>VLOOKUP(A172,'MASTER AKUN'!B168:F246,2,FALSE)</f>
        <v>#N/A</v>
      </c>
      <c r="F172" s="11"/>
      <c r="G172" s="12"/>
      <c r="H172" s="12"/>
      <c r="I172" s="11"/>
      <c r="J172" s="12"/>
      <c r="K172" s="12"/>
      <c r="L172" s="12"/>
      <c r="M172" s="12"/>
      <c r="N172" s="12"/>
      <c r="O172" s="12"/>
    </row>
    <row r="173" spans="1:15">
      <c r="A173" s="11"/>
      <c r="B173" s="41"/>
      <c r="C173" s="11"/>
      <c r="D173" s="11"/>
      <c r="E173" s="11" t="e">
        <f>VLOOKUP(A173,'MASTER AKUN'!B169:F247,2,FALSE)</f>
        <v>#N/A</v>
      </c>
      <c r="F173" s="11"/>
      <c r="G173" s="12"/>
      <c r="H173" s="12"/>
      <c r="I173" s="11"/>
      <c r="J173" s="12"/>
      <c r="K173" s="12"/>
      <c r="L173" s="12"/>
      <c r="M173" s="12"/>
      <c r="N173" s="12"/>
      <c r="O173" s="12"/>
    </row>
    <row r="174" spans="1:15">
      <c r="A174" s="11"/>
      <c r="B174" s="41"/>
      <c r="C174" s="11"/>
      <c r="D174" s="11"/>
      <c r="E174" s="11" t="e">
        <f>VLOOKUP(A174,'MASTER AKUN'!B170:F248,2,FALSE)</f>
        <v>#N/A</v>
      </c>
      <c r="F174" s="11"/>
      <c r="G174" s="12"/>
      <c r="H174" s="12"/>
      <c r="I174" s="11"/>
      <c r="J174" s="12"/>
      <c r="K174" s="12"/>
      <c r="L174" s="12"/>
      <c r="M174" s="12"/>
      <c r="N174" s="12"/>
      <c r="O174" s="12"/>
    </row>
    <row r="175" spans="1:15">
      <c r="A175" s="11"/>
      <c r="B175" s="41"/>
      <c r="C175" s="11"/>
      <c r="D175" s="11"/>
      <c r="E175" s="11" t="e">
        <f>VLOOKUP(A175,'MASTER AKUN'!B171:F249,2,FALSE)</f>
        <v>#N/A</v>
      </c>
      <c r="F175" s="11"/>
      <c r="G175" s="12"/>
      <c r="H175" s="12"/>
      <c r="I175" s="11"/>
      <c r="J175" s="12"/>
      <c r="K175" s="12"/>
      <c r="L175" s="12"/>
      <c r="M175" s="12"/>
      <c r="N175" s="12"/>
      <c r="O175" s="12"/>
    </row>
    <row r="176" spans="1:15">
      <c r="A176" s="11"/>
      <c r="B176" s="41"/>
      <c r="C176" s="11"/>
      <c r="D176" s="11"/>
      <c r="E176" s="11" t="e">
        <f>VLOOKUP(A176,'MASTER AKUN'!B172:F250,2,FALSE)</f>
        <v>#N/A</v>
      </c>
      <c r="F176" s="11"/>
      <c r="G176" s="12"/>
      <c r="H176" s="12"/>
      <c r="I176" s="11"/>
      <c r="J176" s="12"/>
      <c r="K176" s="12"/>
      <c r="L176" s="12"/>
      <c r="M176" s="12"/>
      <c r="N176" s="12"/>
      <c r="O176" s="12"/>
    </row>
    <row r="177" spans="1:15">
      <c r="A177" s="11"/>
      <c r="B177" s="41"/>
      <c r="C177" s="11"/>
      <c r="D177" s="11"/>
      <c r="E177" s="11" t="e">
        <f>VLOOKUP(A177,'MASTER AKUN'!B173:F251,2,FALSE)</f>
        <v>#N/A</v>
      </c>
      <c r="F177" s="11"/>
      <c r="G177" s="12"/>
      <c r="H177" s="12"/>
      <c r="I177" s="11"/>
      <c r="J177" s="12"/>
      <c r="K177" s="12"/>
      <c r="L177" s="12"/>
      <c r="M177" s="12"/>
      <c r="N177" s="12"/>
      <c r="O177" s="12"/>
    </row>
    <row r="178" spans="1:15">
      <c r="A178" s="11"/>
      <c r="B178" s="41"/>
      <c r="C178" s="11"/>
      <c r="D178" s="11"/>
      <c r="E178" s="11" t="e">
        <f>VLOOKUP(A178,'MASTER AKUN'!B174:F252,2,FALSE)</f>
        <v>#N/A</v>
      </c>
      <c r="F178" s="11"/>
      <c r="G178" s="12"/>
      <c r="H178" s="12"/>
      <c r="I178" s="11"/>
      <c r="J178" s="12"/>
      <c r="K178" s="12"/>
      <c r="L178" s="12"/>
      <c r="M178" s="12"/>
      <c r="N178" s="12"/>
      <c r="O178" s="12"/>
    </row>
    <row r="179" spans="1:15">
      <c r="A179" s="11"/>
      <c r="B179" s="41"/>
      <c r="C179" s="11"/>
      <c r="D179" s="11"/>
      <c r="E179" s="11" t="e">
        <f>VLOOKUP(A179,'MASTER AKUN'!B175:F253,2,FALSE)</f>
        <v>#N/A</v>
      </c>
      <c r="F179" s="11"/>
      <c r="G179" s="12"/>
      <c r="H179" s="12"/>
      <c r="I179" s="11"/>
      <c r="J179" s="12"/>
      <c r="K179" s="12"/>
      <c r="L179" s="12"/>
      <c r="M179" s="12"/>
      <c r="N179" s="12"/>
      <c r="O179" s="12"/>
    </row>
    <row r="180" spans="1:15">
      <c r="A180" s="11"/>
      <c r="B180" s="41"/>
      <c r="C180" s="11"/>
      <c r="D180" s="11"/>
      <c r="E180" s="11" t="e">
        <f>VLOOKUP(A180,'MASTER AKUN'!B176:F254,2,FALSE)</f>
        <v>#N/A</v>
      </c>
      <c r="F180" s="11"/>
      <c r="G180" s="12"/>
      <c r="H180" s="12"/>
      <c r="I180" s="11"/>
      <c r="J180" s="12"/>
      <c r="K180" s="12"/>
      <c r="L180" s="12"/>
      <c r="M180" s="12"/>
      <c r="N180" s="12"/>
      <c r="O180" s="12"/>
    </row>
    <row r="181" spans="1:15">
      <c r="A181" s="11"/>
      <c r="B181" s="41"/>
      <c r="C181" s="11"/>
      <c r="D181" s="11"/>
      <c r="E181" s="11" t="e">
        <f>VLOOKUP(A181,'MASTER AKUN'!B177:F255,2,FALSE)</f>
        <v>#N/A</v>
      </c>
      <c r="F181" s="11"/>
      <c r="G181" s="12"/>
      <c r="H181" s="12"/>
      <c r="I181" s="11"/>
      <c r="J181" s="12"/>
      <c r="K181" s="12"/>
      <c r="L181" s="12"/>
      <c r="M181" s="12"/>
      <c r="N181" s="12"/>
      <c r="O181" s="12"/>
    </row>
    <row r="182" spans="1:15">
      <c r="A182" s="11"/>
      <c r="B182" s="41"/>
      <c r="C182" s="11"/>
      <c r="D182" s="11"/>
      <c r="E182" s="11" t="e">
        <f>VLOOKUP(A182,'MASTER AKUN'!B178:F256,2,FALSE)</f>
        <v>#N/A</v>
      </c>
      <c r="F182" s="11"/>
      <c r="G182" s="12"/>
      <c r="H182" s="12"/>
      <c r="I182" s="11"/>
      <c r="J182" s="12"/>
      <c r="K182" s="12"/>
      <c r="L182" s="12"/>
      <c r="M182" s="12"/>
      <c r="N182" s="12"/>
      <c r="O182" s="12"/>
    </row>
    <row r="183" spans="1:15">
      <c r="A183" s="11"/>
      <c r="B183" s="41"/>
      <c r="C183" s="11"/>
      <c r="D183" s="11"/>
      <c r="E183" s="11" t="e">
        <f>VLOOKUP(A183,'MASTER AKUN'!B179:F257,2,FALSE)</f>
        <v>#N/A</v>
      </c>
      <c r="F183" s="11"/>
      <c r="G183" s="12"/>
      <c r="H183" s="12"/>
      <c r="I183" s="11"/>
      <c r="J183" s="12"/>
      <c r="K183" s="12"/>
      <c r="L183" s="12"/>
      <c r="M183" s="12"/>
      <c r="N183" s="12"/>
      <c r="O183" s="12"/>
    </row>
    <row r="184" spans="1:15">
      <c r="A184" s="11"/>
      <c r="B184" s="41"/>
      <c r="C184" s="11"/>
      <c r="D184" s="11"/>
      <c r="E184" s="11" t="e">
        <f>VLOOKUP(A184,'MASTER AKUN'!B180:F258,2,FALSE)</f>
        <v>#N/A</v>
      </c>
      <c r="F184" s="11"/>
      <c r="G184" s="12"/>
      <c r="H184" s="12"/>
      <c r="I184" s="11"/>
      <c r="J184" s="12"/>
      <c r="K184" s="12"/>
      <c r="L184" s="12"/>
      <c r="M184" s="12"/>
      <c r="N184" s="12"/>
      <c r="O184" s="12"/>
    </row>
    <row r="185" spans="1:15">
      <c r="A185" s="11"/>
      <c r="B185" s="41"/>
      <c r="C185" s="11"/>
      <c r="D185" s="11"/>
      <c r="E185" s="11" t="e">
        <f>VLOOKUP(A185,'MASTER AKUN'!B181:F259,2,FALSE)</f>
        <v>#N/A</v>
      </c>
      <c r="F185" s="11"/>
      <c r="G185" s="12"/>
      <c r="H185" s="12"/>
      <c r="I185" s="11"/>
      <c r="J185" s="12"/>
      <c r="K185" s="12"/>
      <c r="L185" s="12"/>
      <c r="M185" s="12"/>
      <c r="N185" s="12"/>
      <c r="O185" s="12"/>
    </row>
    <row r="186" spans="1:15">
      <c r="A186" s="11"/>
      <c r="B186" s="41"/>
      <c r="C186" s="11"/>
      <c r="D186" s="11"/>
      <c r="E186" s="11" t="e">
        <f>VLOOKUP(A186,'MASTER AKUN'!B182:F260,2,FALSE)</f>
        <v>#N/A</v>
      </c>
      <c r="F186" s="11"/>
      <c r="G186" s="12"/>
      <c r="H186" s="12"/>
      <c r="I186" s="11"/>
      <c r="J186" s="12"/>
      <c r="K186" s="12"/>
      <c r="L186" s="12"/>
      <c r="M186" s="12"/>
      <c r="N186" s="12"/>
      <c r="O186" s="12"/>
    </row>
    <row r="187" spans="1:15">
      <c r="A187" s="11"/>
      <c r="B187" s="41"/>
      <c r="C187" s="11"/>
      <c r="D187" s="11"/>
      <c r="E187" s="11" t="e">
        <f>VLOOKUP(A187,'MASTER AKUN'!B183:F261,2,FALSE)</f>
        <v>#N/A</v>
      </c>
      <c r="F187" s="11"/>
      <c r="G187" s="12"/>
      <c r="H187" s="12"/>
      <c r="I187" s="11"/>
      <c r="J187" s="12"/>
      <c r="K187" s="12"/>
      <c r="L187" s="12"/>
      <c r="M187" s="12"/>
      <c r="N187" s="12"/>
      <c r="O187" s="12"/>
    </row>
    <row r="188" spans="1:15">
      <c r="A188" s="11"/>
      <c r="B188" s="41"/>
      <c r="C188" s="11"/>
      <c r="D188" s="11"/>
      <c r="E188" s="11" t="e">
        <f>VLOOKUP(A188,'MASTER AKUN'!B184:F262,2,FALSE)</f>
        <v>#N/A</v>
      </c>
      <c r="F188" s="11"/>
      <c r="G188" s="12"/>
      <c r="H188" s="12"/>
      <c r="I188" s="11"/>
      <c r="J188" s="12"/>
      <c r="K188" s="12"/>
      <c r="L188" s="12"/>
      <c r="M188" s="12"/>
      <c r="N188" s="12"/>
      <c r="O188" s="12"/>
    </row>
    <row r="189" spans="1:15">
      <c r="A189" s="11"/>
      <c r="B189" s="41"/>
      <c r="C189" s="11"/>
      <c r="D189" s="11"/>
      <c r="E189" s="11" t="e">
        <f>VLOOKUP(A189,'MASTER AKUN'!B185:F263,2,FALSE)</f>
        <v>#N/A</v>
      </c>
      <c r="F189" s="11"/>
      <c r="G189" s="12"/>
      <c r="H189" s="12"/>
      <c r="I189" s="11"/>
      <c r="J189" s="12"/>
      <c r="K189" s="12"/>
      <c r="L189" s="12"/>
      <c r="M189" s="12"/>
      <c r="N189" s="12"/>
      <c r="O189" s="12"/>
    </row>
    <row r="190" spans="1:15">
      <c r="A190" s="11"/>
      <c r="B190" s="41"/>
      <c r="C190" s="11"/>
      <c r="D190" s="11"/>
      <c r="E190" s="11" t="e">
        <f>VLOOKUP(A190,'MASTER AKUN'!B186:F264,2,FALSE)</f>
        <v>#N/A</v>
      </c>
      <c r="F190" s="11"/>
      <c r="G190" s="12"/>
      <c r="H190" s="12"/>
      <c r="I190" s="11"/>
      <c r="J190" s="12"/>
      <c r="K190" s="12"/>
      <c r="L190" s="12"/>
      <c r="M190" s="12"/>
      <c r="N190" s="12"/>
      <c r="O190" s="12"/>
    </row>
    <row r="191" spans="1:15">
      <c r="A191" s="11"/>
      <c r="B191" s="41"/>
      <c r="C191" s="11"/>
      <c r="D191" s="11"/>
      <c r="E191" s="11" t="e">
        <f>VLOOKUP(A191,'MASTER AKUN'!B187:F265,2,FALSE)</f>
        <v>#N/A</v>
      </c>
      <c r="F191" s="11"/>
      <c r="G191" s="12"/>
      <c r="H191" s="12"/>
      <c r="I191" s="11"/>
      <c r="J191" s="12"/>
      <c r="K191" s="12"/>
      <c r="L191" s="12"/>
      <c r="M191" s="12"/>
      <c r="N191" s="12"/>
      <c r="O191" s="12"/>
    </row>
    <row r="192" spans="1:15">
      <c r="A192" s="11"/>
      <c r="B192" s="41"/>
      <c r="C192" s="11"/>
      <c r="D192" s="11"/>
      <c r="E192" s="11" t="e">
        <f>VLOOKUP(A192,'MASTER AKUN'!B188:F266,2,FALSE)</f>
        <v>#N/A</v>
      </c>
      <c r="F192" s="11"/>
      <c r="G192" s="12"/>
      <c r="H192" s="12"/>
      <c r="I192" s="11"/>
      <c r="J192" s="12"/>
      <c r="K192" s="12"/>
      <c r="L192" s="12"/>
      <c r="M192" s="12"/>
      <c r="N192" s="12"/>
      <c r="O192" s="12"/>
    </row>
    <row r="193" spans="1:15">
      <c r="A193" s="11"/>
      <c r="B193" s="41"/>
      <c r="C193" s="11"/>
      <c r="D193" s="11"/>
      <c r="E193" s="11" t="e">
        <f>VLOOKUP(A193,'MASTER AKUN'!B189:F267,2,FALSE)</f>
        <v>#N/A</v>
      </c>
      <c r="F193" s="11"/>
      <c r="G193" s="12"/>
      <c r="H193" s="12"/>
      <c r="I193" s="11"/>
      <c r="J193" s="12"/>
      <c r="K193" s="12"/>
      <c r="L193" s="12"/>
      <c r="M193" s="12"/>
      <c r="N193" s="12"/>
      <c r="O193" s="12"/>
    </row>
    <row r="194" spans="1:15">
      <c r="A194" s="11"/>
      <c r="B194" s="41"/>
      <c r="C194" s="11"/>
      <c r="D194" s="11"/>
      <c r="E194" s="11" t="e">
        <f>VLOOKUP(A194,'MASTER AKUN'!B190:F268,2,FALSE)</f>
        <v>#N/A</v>
      </c>
      <c r="F194" s="11"/>
      <c r="G194" s="12"/>
      <c r="H194" s="12"/>
      <c r="I194" s="11"/>
      <c r="J194" s="12"/>
      <c r="K194" s="12"/>
      <c r="L194" s="12"/>
      <c r="M194" s="12"/>
      <c r="N194" s="12"/>
      <c r="O194" s="12"/>
    </row>
    <row r="195" spans="1:15">
      <c r="A195" s="11"/>
      <c r="B195" s="41"/>
      <c r="C195" s="11"/>
      <c r="D195" s="11"/>
      <c r="E195" s="11" t="e">
        <f>VLOOKUP(A195,'MASTER AKUN'!B191:F269,2,FALSE)</f>
        <v>#N/A</v>
      </c>
      <c r="F195" s="11"/>
      <c r="G195" s="12"/>
      <c r="H195" s="12"/>
      <c r="I195" s="11"/>
      <c r="J195" s="12"/>
      <c r="K195" s="12"/>
      <c r="L195" s="12"/>
      <c r="M195" s="12"/>
      <c r="N195" s="12"/>
      <c r="O195" s="12"/>
    </row>
    <row r="196" spans="1:15">
      <c r="A196" s="11"/>
      <c r="B196" s="41"/>
      <c r="C196" s="11"/>
      <c r="D196" s="11"/>
      <c r="E196" s="11" t="e">
        <f>VLOOKUP(A196,'MASTER AKUN'!B192:F270,2,FALSE)</f>
        <v>#N/A</v>
      </c>
      <c r="F196" s="11"/>
      <c r="G196" s="12"/>
      <c r="H196" s="12"/>
      <c r="I196" s="11"/>
      <c r="J196" s="12"/>
      <c r="K196" s="12"/>
      <c r="L196" s="12"/>
      <c r="M196" s="12"/>
      <c r="N196" s="12"/>
      <c r="O196" s="12"/>
    </row>
    <row r="197" spans="1:15">
      <c r="A197" s="11"/>
      <c r="B197" s="41"/>
      <c r="C197" s="11"/>
      <c r="D197" s="11"/>
      <c r="E197" s="11" t="e">
        <f>VLOOKUP(A197,'MASTER AKUN'!B193:F271,2,FALSE)</f>
        <v>#N/A</v>
      </c>
      <c r="F197" s="11"/>
      <c r="G197" s="12"/>
      <c r="H197" s="12"/>
      <c r="I197" s="11"/>
      <c r="J197" s="12"/>
      <c r="K197" s="12"/>
      <c r="L197" s="12"/>
      <c r="M197" s="12"/>
      <c r="N197" s="12"/>
      <c r="O197" s="12"/>
    </row>
    <row r="198" spans="1:15">
      <c r="A198" s="11"/>
      <c r="B198" s="41"/>
      <c r="C198" s="11"/>
      <c r="D198" s="11"/>
      <c r="E198" s="11" t="e">
        <f>VLOOKUP(A198,'MASTER AKUN'!B194:F272,2,FALSE)</f>
        <v>#N/A</v>
      </c>
      <c r="F198" s="11"/>
      <c r="G198" s="12"/>
      <c r="H198" s="12"/>
      <c r="I198" s="11"/>
      <c r="J198" s="12"/>
      <c r="K198" s="12"/>
      <c r="L198" s="12"/>
      <c r="M198" s="12"/>
      <c r="N198" s="12"/>
      <c r="O198" s="12"/>
    </row>
    <row r="199" spans="1:15">
      <c r="A199" s="11"/>
      <c r="B199" s="41"/>
      <c r="C199" s="11"/>
      <c r="D199" s="11"/>
      <c r="E199" s="11" t="e">
        <f>VLOOKUP(A199,'MASTER AKUN'!B195:F273,2,FALSE)</f>
        <v>#N/A</v>
      </c>
      <c r="F199" s="11"/>
      <c r="G199" s="12"/>
      <c r="H199" s="12"/>
      <c r="I199" s="11"/>
      <c r="J199" s="12"/>
      <c r="K199" s="12"/>
      <c r="L199" s="12"/>
      <c r="M199" s="12"/>
      <c r="N199" s="12"/>
      <c r="O199" s="12"/>
    </row>
    <row r="200" spans="1:15">
      <c r="A200" s="11"/>
      <c r="B200" s="41"/>
      <c r="C200" s="11"/>
      <c r="D200" s="11"/>
      <c r="E200" s="11" t="e">
        <f>VLOOKUP(A200,'MASTER AKUN'!B196:F274,2,FALSE)</f>
        <v>#N/A</v>
      </c>
      <c r="F200" s="11"/>
      <c r="G200" s="12"/>
      <c r="H200" s="12"/>
      <c r="I200" s="11"/>
      <c r="J200" s="12"/>
      <c r="K200" s="12"/>
      <c r="L200" s="12"/>
      <c r="M200" s="12"/>
      <c r="N200" s="12"/>
      <c r="O200" s="12"/>
    </row>
    <row r="201" spans="1:15">
      <c r="A201" s="11"/>
      <c r="B201" s="41"/>
      <c r="C201" s="11"/>
      <c r="D201" s="11"/>
      <c r="E201" s="11" t="e">
        <f>VLOOKUP(A201,'MASTER AKUN'!B197:F275,2,FALSE)</f>
        <v>#N/A</v>
      </c>
      <c r="F201" s="11"/>
      <c r="G201" s="12"/>
      <c r="H201" s="12"/>
      <c r="I201" s="11"/>
      <c r="J201" s="12"/>
      <c r="K201" s="12"/>
      <c r="L201" s="12"/>
      <c r="M201" s="12"/>
      <c r="N201" s="12"/>
      <c r="O201" s="12"/>
    </row>
    <row r="202" spans="1:15">
      <c r="A202" s="11"/>
      <c r="B202" s="41"/>
      <c r="C202" s="11"/>
      <c r="D202" s="11"/>
      <c r="E202" s="11" t="e">
        <f>VLOOKUP(A202,'MASTER AKUN'!B198:F276,2,FALSE)</f>
        <v>#N/A</v>
      </c>
      <c r="F202" s="11"/>
      <c r="G202" s="12"/>
      <c r="H202" s="12"/>
      <c r="I202" s="11"/>
      <c r="J202" s="12"/>
      <c r="K202" s="12"/>
      <c r="L202" s="12"/>
      <c r="M202" s="12"/>
      <c r="N202" s="12"/>
      <c r="O202" s="12"/>
    </row>
    <row r="203" spans="1:15">
      <c r="A203" s="11"/>
      <c r="B203" s="41"/>
      <c r="C203" s="11"/>
      <c r="D203" s="11"/>
      <c r="E203" s="11" t="e">
        <f>VLOOKUP(A203,'MASTER AKUN'!B199:F277,2,FALSE)</f>
        <v>#N/A</v>
      </c>
      <c r="F203" s="11"/>
      <c r="G203" s="12"/>
      <c r="H203" s="12"/>
      <c r="I203" s="11"/>
      <c r="J203" s="12"/>
      <c r="K203" s="12"/>
      <c r="L203" s="12"/>
      <c r="M203" s="12"/>
      <c r="N203" s="12"/>
      <c r="O203" s="12"/>
    </row>
    <row r="204" spans="1:15">
      <c r="A204" s="11"/>
      <c r="B204" s="41"/>
      <c r="C204" s="11"/>
      <c r="D204" s="11"/>
      <c r="E204" s="11" t="e">
        <f>VLOOKUP(A204,'MASTER AKUN'!B200:F278,2,FALSE)</f>
        <v>#N/A</v>
      </c>
      <c r="F204" s="11"/>
      <c r="G204" s="12"/>
      <c r="H204" s="12"/>
      <c r="I204" s="11"/>
      <c r="J204" s="12"/>
      <c r="K204" s="12"/>
      <c r="L204" s="12"/>
      <c r="M204" s="12"/>
      <c r="N204" s="12"/>
      <c r="O204" s="12"/>
    </row>
    <row r="205" spans="1:15">
      <c r="A205" s="11"/>
      <c r="B205" s="41"/>
      <c r="C205" s="11"/>
      <c r="D205" s="11"/>
      <c r="E205" s="11" t="e">
        <f>VLOOKUP(A205,'MASTER AKUN'!B201:F279,2,FALSE)</f>
        <v>#N/A</v>
      </c>
      <c r="F205" s="11"/>
      <c r="G205" s="12"/>
      <c r="H205" s="12"/>
      <c r="I205" s="11"/>
      <c r="J205" s="12"/>
      <c r="K205" s="12"/>
      <c r="L205" s="12"/>
      <c r="M205" s="12"/>
      <c r="N205" s="12"/>
      <c r="O205" s="12"/>
    </row>
    <row r="206" spans="1:15">
      <c r="A206" s="11"/>
      <c r="B206" s="41"/>
      <c r="C206" s="11"/>
      <c r="D206" s="11"/>
      <c r="E206" s="11" t="e">
        <f>VLOOKUP(A206,'MASTER AKUN'!B202:F280,2,FALSE)</f>
        <v>#N/A</v>
      </c>
      <c r="F206" s="11"/>
      <c r="G206" s="12"/>
      <c r="H206" s="12"/>
      <c r="I206" s="11"/>
      <c r="J206" s="12"/>
      <c r="K206" s="12"/>
      <c r="L206" s="12"/>
      <c r="M206" s="12"/>
      <c r="N206" s="12"/>
      <c r="O206" s="12"/>
    </row>
    <row r="207" spans="1:15">
      <c r="A207" s="11"/>
      <c r="B207" s="41"/>
      <c r="C207" s="11"/>
      <c r="D207" s="11"/>
      <c r="E207" s="11" t="e">
        <f>VLOOKUP(A207,'MASTER AKUN'!B203:F281,2,FALSE)</f>
        <v>#N/A</v>
      </c>
      <c r="F207" s="11"/>
      <c r="G207" s="12"/>
      <c r="H207" s="12"/>
      <c r="I207" s="11"/>
      <c r="J207" s="12"/>
      <c r="K207" s="12"/>
      <c r="L207" s="12"/>
      <c r="M207" s="12"/>
      <c r="N207" s="12"/>
      <c r="O207" s="12"/>
    </row>
    <row r="208" spans="1:15">
      <c r="A208" s="11"/>
      <c r="B208" s="41"/>
      <c r="C208" s="11"/>
      <c r="D208" s="11"/>
      <c r="E208" s="11" t="e">
        <f>VLOOKUP(A208,'MASTER AKUN'!B204:F282,2,FALSE)</f>
        <v>#N/A</v>
      </c>
      <c r="F208" s="11"/>
      <c r="G208" s="12"/>
      <c r="H208" s="12"/>
      <c r="I208" s="11"/>
      <c r="J208" s="12"/>
      <c r="K208" s="12"/>
      <c r="L208" s="12"/>
      <c r="M208" s="12"/>
      <c r="N208" s="12"/>
      <c r="O208" s="12"/>
    </row>
    <row r="209" spans="1:15">
      <c r="A209" s="11"/>
      <c r="B209" s="41"/>
      <c r="C209" s="11"/>
      <c r="D209" s="11"/>
      <c r="E209" s="11" t="e">
        <f>VLOOKUP(A209,'MASTER AKUN'!B205:F283,2,FALSE)</f>
        <v>#N/A</v>
      </c>
      <c r="F209" s="11"/>
      <c r="G209" s="12"/>
      <c r="H209" s="12"/>
      <c r="I209" s="11"/>
      <c r="J209" s="12"/>
      <c r="K209" s="12"/>
      <c r="L209" s="12"/>
      <c r="M209" s="12"/>
      <c r="N209" s="12"/>
      <c r="O209" s="12"/>
    </row>
    <row r="210" spans="1:15">
      <c r="A210" s="11"/>
      <c r="B210" s="41"/>
      <c r="C210" s="11"/>
      <c r="D210" s="11"/>
      <c r="E210" s="11" t="e">
        <f>VLOOKUP(A210,'MASTER AKUN'!B206:F284,2,FALSE)</f>
        <v>#N/A</v>
      </c>
      <c r="F210" s="11"/>
      <c r="G210" s="12"/>
      <c r="H210" s="12"/>
      <c r="I210" s="11"/>
      <c r="J210" s="12"/>
      <c r="K210" s="12"/>
      <c r="L210" s="12"/>
      <c r="M210" s="12"/>
      <c r="N210" s="12"/>
      <c r="O210" s="12"/>
    </row>
    <row r="211" spans="1:15">
      <c r="A211" s="11"/>
      <c r="B211" s="41"/>
      <c r="C211" s="11"/>
      <c r="D211" s="11"/>
      <c r="E211" s="11" t="e">
        <f>VLOOKUP(A211,'MASTER AKUN'!B207:F285,2,FALSE)</f>
        <v>#N/A</v>
      </c>
      <c r="F211" s="11"/>
      <c r="G211" s="12"/>
      <c r="H211" s="12"/>
      <c r="I211" s="11"/>
      <c r="J211" s="12"/>
      <c r="K211" s="12"/>
      <c r="L211" s="12"/>
      <c r="M211" s="12"/>
      <c r="N211" s="12"/>
      <c r="O211" s="12"/>
    </row>
    <row r="212" spans="1:15">
      <c r="A212" s="11"/>
      <c r="B212" s="41"/>
      <c r="C212" s="11"/>
      <c r="D212" s="11"/>
      <c r="E212" s="11" t="e">
        <f>VLOOKUP(A212,'MASTER AKUN'!B208:F286,2,FALSE)</f>
        <v>#N/A</v>
      </c>
      <c r="F212" s="11"/>
      <c r="G212" s="12"/>
      <c r="H212" s="12"/>
      <c r="I212" s="11"/>
      <c r="J212" s="12"/>
      <c r="K212" s="12"/>
      <c r="L212" s="12"/>
      <c r="M212" s="12"/>
      <c r="N212" s="12"/>
      <c r="O212" s="12"/>
    </row>
    <row r="213" spans="1:15">
      <c r="A213" s="11"/>
      <c r="B213" s="41"/>
      <c r="C213" s="11"/>
      <c r="D213" s="11"/>
      <c r="E213" s="11" t="e">
        <f>VLOOKUP(A213,'MASTER AKUN'!B209:F287,2,FALSE)</f>
        <v>#N/A</v>
      </c>
      <c r="F213" s="11"/>
      <c r="G213" s="12"/>
      <c r="H213" s="12"/>
      <c r="I213" s="11"/>
      <c r="J213" s="12"/>
      <c r="K213" s="12"/>
      <c r="L213" s="12"/>
      <c r="M213" s="12"/>
      <c r="N213" s="12"/>
      <c r="O213" s="12"/>
    </row>
    <row r="214" spans="1:15">
      <c r="A214" s="11"/>
      <c r="B214" s="41"/>
      <c r="C214" s="11"/>
      <c r="D214" s="11"/>
      <c r="E214" s="11" t="e">
        <f>VLOOKUP(A214,'MASTER AKUN'!B210:F288,2,FALSE)</f>
        <v>#N/A</v>
      </c>
      <c r="F214" s="11"/>
      <c r="G214" s="12"/>
      <c r="H214" s="12"/>
      <c r="I214" s="11"/>
      <c r="J214" s="12"/>
      <c r="K214" s="12"/>
      <c r="L214" s="12"/>
      <c r="M214" s="12"/>
      <c r="N214" s="12"/>
      <c r="O214" s="12"/>
    </row>
    <row r="215" spans="1:15">
      <c r="A215" s="11"/>
      <c r="B215" s="41"/>
      <c r="C215" s="11"/>
      <c r="D215" s="11"/>
      <c r="E215" s="11" t="e">
        <f>VLOOKUP(A215,'MASTER AKUN'!B211:F289,2,FALSE)</f>
        <v>#N/A</v>
      </c>
      <c r="F215" s="11"/>
      <c r="G215" s="12"/>
      <c r="H215" s="12"/>
      <c r="I215" s="11"/>
      <c r="J215" s="12"/>
      <c r="K215" s="12"/>
      <c r="L215" s="12"/>
      <c r="M215" s="12"/>
      <c r="N215" s="12"/>
      <c r="O215" s="12"/>
    </row>
    <row r="216" spans="1:15">
      <c r="A216" s="11"/>
      <c r="B216" s="41"/>
      <c r="C216" s="11"/>
      <c r="D216" s="11"/>
      <c r="E216" s="11" t="e">
        <f>VLOOKUP(A216,'MASTER AKUN'!B212:F290,2,FALSE)</f>
        <v>#N/A</v>
      </c>
      <c r="F216" s="11"/>
      <c r="G216" s="12"/>
      <c r="H216" s="12"/>
      <c r="I216" s="11"/>
      <c r="J216" s="12"/>
      <c r="K216" s="12"/>
      <c r="L216" s="12"/>
      <c r="M216" s="12"/>
      <c r="N216" s="12"/>
      <c r="O216" s="12"/>
    </row>
    <row r="217" spans="1:15">
      <c r="A217" s="11"/>
      <c r="B217" s="41"/>
      <c r="C217" s="11"/>
      <c r="D217" s="11"/>
      <c r="E217" s="11" t="e">
        <f>VLOOKUP(A217,'MASTER AKUN'!B213:F291,2,FALSE)</f>
        <v>#N/A</v>
      </c>
      <c r="F217" s="11"/>
      <c r="G217" s="12"/>
      <c r="H217" s="12"/>
      <c r="I217" s="11"/>
      <c r="J217" s="12"/>
      <c r="K217" s="12"/>
      <c r="L217" s="12"/>
      <c r="M217" s="12"/>
      <c r="N217" s="12"/>
      <c r="O217" s="12"/>
    </row>
    <row r="218" spans="1:15">
      <c r="A218" s="11"/>
      <c r="B218" s="41"/>
      <c r="C218" s="11"/>
      <c r="D218" s="11"/>
      <c r="E218" s="11" t="e">
        <f>VLOOKUP(A218,'MASTER AKUN'!B214:F292,2,FALSE)</f>
        <v>#N/A</v>
      </c>
      <c r="F218" s="11"/>
      <c r="G218" s="12"/>
      <c r="H218" s="12"/>
      <c r="I218" s="11"/>
      <c r="J218" s="12"/>
      <c r="K218" s="12"/>
      <c r="L218" s="12"/>
      <c r="M218" s="12"/>
      <c r="N218" s="12"/>
      <c r="O218" s="12"/>
    </row>
    <row r="219" spans="1:15">
      <c r="A219" s="11"/>
      <c r="B219" s="41"/>
      <c r="C219" s="11"/>
      <c r="D219" s="11"/>
      <c r="E219" s="11" t="e">
        <f>VLOOKUP(A219,'MASTER AKUN'!B215:F293,2,FALSE)</f>
        <v>#N/A</v>
      </c>
      <c r="F219" s="11"/>
      <c r="G219" s="12"/>
      <c r="H219" s="12"/>
      <c r="I219" s="11"/>
      <c r="J219" s="12"/>
      <c r="K219" s="12"/>
      <c r="L219" s="12"/>
      <c r="M219" s="12"/>
      <c r="N219" s="12"/>
      <c r="O219" s="12"/>
    </row>
    <row r="220" spans="1:15">
      <c r="A220" s="11"/>
      <c r="B220" s="41"/>
      <c r="C220" s="11"/>
      <c r="D220" s="11"/>
      <c r="E220" s="11" t="e">
        <f>VLOOKUP(A220,'MASTER AKUN'!B216:F294,2,FALSE)</f>
        <v>#N/A</v>
      </c>
      <c r="F220" s="11"/>
      <c r="G220" s="12"/>
      <c r="H220" s="12"/>
      <c r="I220" s="11"/>
      <c r="J220" s="12"/>
      <c r="K220" s="12"/>
      <c r="L220" s="12"/>
      <c r="M220" s="12"/>
      <c r="N220" s="12"/>
      <c r="O220" s="12"/>
    </row>
    <row r="221" spans="1:15">
      <c r="A221" s="11"/>
      <c r="B221" s="41"/>
      <c r="C221" s="11"/>
      <c r="D221" s="11"/>
      <c r="E221" s="11" t="e">
        <f>VLOOKUP(A221,'MASTER AKUN'!B217:F295,2,FALSE)</f>
        <v>#N/A</v>
      </c>
      <c r="F221" s="11"/>
      <c r="G221" s="12"/>
      <c r="H221" s="12"/>
      <c r="I221" s="11"/>
      <c r="J221" s="12"/>
      <c r="K221" s="12"/>
      <c r="L221" s="12"/>
      <c r="M221" s="12"/>
      <c r="N221" s="12"/>
      <c r="O221" s="12"/>
    </row>
    <row r="222" spans="1:15">
      <c r="A222" s="11"/>
      <c r="B222" s="41"/>
      <c r="C222" s="11"/>
      <c r="D222" s="11"/>
      <c r="E222" s="11" t="e">
        <f>VLOOKUP(A222,'MASTER AKUN'!B218:F296,2,FALSE)</f>
        <v>#N/A</v>
      </c>
      <c r="F222" s="11"/>
      <c r="G222" s="12"/>
      <c r="H222" s="12"/>
      <c r="I222" s="11"/>
      <c r="J222" s="12"/>
      <c r="K222" s="12"/>
      <c r="L222" s="12"/>
      <c r="M222" s="12"/>
      <c r="N222" s="12"/>
      <c r="O222" s="12"/>
    </row>
    <row r="223" spans="1:15">
      <c r="A223" s="11"/>
      <c r="B223" s="41"/>
      <c r="C223" s="11"/>
      <c r="D223" s="11"/>
      <c r="E223" s="11" t="e">
        <f>VLOOKUP(A223,'MASTER AKUN'!B219:F297,2,FALSE)</f>
        <v>#N/A</v>
      </c>
      <c r="F223" s="11"/>
      <c r="G223" s="12"/>
      <c r="H223" s="12"/>
      <c r="I223" s="11"/>
      <c r="J223" s="12"/>
      <c r="K223" s="12"/>
      <c r="L223" s="12"/>
      <c r="M223" s="12"/>
      <c r="N223" s="12"/>
      <c r="O223" s="12"/>
    </row>
    <row r="224" spans="1:15">
      <c r="A224" s="11"/>
      <c r="B224" s="41"/>
      <c r="C224" s="11"/>
      <c r="D224" s="11"/>
      <c r="E224" s="11" t="e">
        <f>VLOOKUP(A224,'MASTER AKUN'!B220:F298,2,FALSE)</f>
        <v>#N/A</v>
      </c>
      <c r="F224" s="11"/>
      <c r="G224" s="12"/>
      <c r="H224" s="12"/>
      <c r="I224" s="11"/>
      <c r="J224" s="12"/>
      <c r="K224" s="12"/>
      <c r="L224" s="12"/>
      <c r="M224" s="12"/>
      <c r="N224" s="12"/>
      <c r="O224" s="12"/>
    </row>
    <row r="225" spans="1:15">
      <c r="A225" s="11"/>
      <c r="B225" s="41"/>
      <c r="C225" s="11"/>
      <c r="D225" s="11"/>
      <c r="E225" s="11" t="e">
        <f>VLOOKUP(A225,'MASTER AKUN'!B221:F299,2,FALSE)</f>
        <v>#N/A</v>
      </c>
      <c r="F225" s="11"/>
      <c r="G225" s="12"/>
      <c r="H225" s="12"/>
      <c r="I225" s="11"/>
      <c r="J225" s="12"/>
      <c r="K225" s="12"/>
      <c r="L225" s="12"/>
      <c r="M225" s="12"/>
      <c r="N225" s="12"/>
      <c r="O225" s="12"/>
    </row>
    <row r="226" spans="1:15">
      <c r="A226" s="11"/>
      <c r="B226" s="41"/>
      <c r="C226" s="11"/>
      <c r="D226" s="11"/>
      <c r="E226" s="11" t="e">
        <f>VLOOKUP(A226,'MASTER AKUN'!B222:F300,2,FALSE)</f>
        <v>#N/A</v>
      </c>
      <c r="F226" s="11"/>
      <c r="G226" s="12"/>
      <c r="H226" s="12"/>
      <c r="I226" s="11"/>
      <c r="J226" s="12"/>
      <c r="K226" s="12"/>
      <c r="L226" s="12"/>
      <c r="M226" s="12"/>
      <c r="N226" s="12"/>
      <c r="O226" s="12"/>
    </row>
    <row r="227" spans="1:15">
      <c r="A227" s="11"/>
      <c r="B227" s="41"/>
      <c r="C227" s="11"/>
      <c r="D227" s="11"/>
      <c r="E227" s="11" t="e">
        <f>VLOOKUP(A227,'MASTER AKUN'!B223:F301,2,FALSE)</f>
        <v>#N/A</v>
      </c>
      <c r="F227" s="11"/>
      <c r="G227" s="12"/>
      <c r="H227" s="12"/>
      <c r="I227" s="11"/>
      <c r="J227" s="12"/>
      <c r="K227" s="12"/>
      <c r="L227" s="12"/>
      <c r="M227" s="12"/>
      <c r="N227" s="12"/>
      <c r="O227" s="12"/>
    </row>
    <row r="228" spans="1:15">
      <c r="A228" s="11"/>
      <c r="B228" s="41"/>
      <c r="C228" s="11"/>
      <c r="D228" s="11"/>
      <c r="E228" s="11" t="e">
        <f>VLOOKUP(A228,'MASTER AKUN'!B224:F302,2,FALSE)</f>
        <v>#N/A</v>
      </c>
      <c r="F228" s="11"/>
      <c r="G228" s="12"/>
      <c r="H228" s="12"/>
      <c r="I228" s="11"/>
      <c r="J228" s="12"/>
      <c r="K228" s="12"/>
      <c r="L228" s="12"/>
      <c r="M228" s="12"/>
      <c r="N228" s="12"/>
      <c r="O228" s="12"/>
    </row>
    <row r="229" spans="1:15">
      <c r="A229" s="11"/>
      <c r="B229" s="41"/>
      <c r="C229" s="11"/>
      <c r="D229" s="11"/>
      <c r="E229" s="11" t="e">
        <f>VLOOKUP(A229,'MASTER AKUN'!B225:F303,2,FALSE)</f>
        <v>#N/A</v>
      </c>
      <c r="F229" s="11"/>
      <c r="G229" s="12"/>
      <c r="H229" s="12"/>
      <c r="I229" s="11"/>
      <c r="J229" s="12"/>
      <c r="K229" s="12"/>
      <c r="L229" s="12"/>
      <c r="M229" s="12"/>
      <c r="N229" s="12"/>
      <c r="O229" s="12"/>
    </row>
    <row r="230" spans="1:15">
      <c r="A230" s="11"/>
      <c r="B230" s="41"/>
      <c r="C230" s="11"/>
      <c r="D230" s="11"/>
      <c r="E230" s="11" t="e">
        <f>VLOOKUP(A230,'MASTER AKUN'!B226:F304,2,FALSE)</f>
        <v>#N/A</v>
      </c>
      <c r="F230" s="11"/>
      <c r="G230" s="12"/>
      <c r="H230" s="12"/>
      <c r="I230" s="11"/>
      <c r="J230" s="12"/>
      <c r="K230" s="12"/>
      <c r="L230" s="12"/>
      <c r="M230" s="12"/>
      <c r="N230" s="12"/>
      <c r="O230" s="12"/>
    </row>
    <row r="231" spans="1:15">
      <c r="A231" s="11"/>
      <c r="B231" s="41"/>
      <c r="C231" s="11"/>
      <c r="D231" s="11"/>
      <c r="E231" s="11" t="e">
        <f>VLOOKUP(A231,'MASTER AKUN'!B227:F305,2,FALSE)</f>
        <v>#N/A</v>
      </c>
      <c r="F231" s="11"/>
      <c r="G231" s="12"/>
      <c r="H231" s="12"/>
      <c r="I231" s="11"/>
      <c r="J231" s="12"/>
      <c r="K231" s="12"/>
      <c r="L231" s="12"/>
      <c r="M231" s="12"/>
      <c r="N231" s="12"/>
      <c r="O231" s="12"/>
    </row>
    <row r="232" spans="1:15">
      <c r="A232" s="11"/>
      <c r="B232" s="41"/>
      <c r="C232" s="11"/>
      <c r="D232" s="11"/>
      <c r="E232" s="11" t="e">
        <f>VLOOKUP(A232,'MASTER AKUN'!B228:F306,2,FALSE)</f>
        <v>#N/A</v>
      </c>
      <c r="F232" s="11"/>
      <c r="G232" s="12"/>
      <c r="H232" s="12"/>
      <c r="I232" s="11"/>
      <c r="J232" s="12"/>
      <c r="K232" s="12"/>
      <c r="L232" s="12"/>
      <c r="M232" s="12"/>
      <c r="N232" s="12"/>
      <c r="O232" s="12"/>
    </row>
    <row r="233" spans="1:15">
      <c r="A233" s="11"/>
      <c r="B233" s="41"/>
      <c r="C233" s="11"/>
      <c r="D233" s="11"/>
      <c r="E233" s="11" t="e">
        <f>VLOOKUP(A233,'MASTER AKUN'!B229:F307,2,FALSE)</f>
        <v>#N/A</v>
      </c>
      <c r="F233" s="11"/>
      <c r="G233" s="12"/>
      <c r="H233" s="12"/>
      <c r="I233" s="11"/>
      <c r="J233" s="12"/>
      <c r="K233" s="12"/>
      <c r="L233" s="12"/>
      <c r="M233" s="12"/>
      <c r="N233" s="12"/>
      <c r="O233" s="12"/>
    </row>
    <row r="234" spans="1:15">
      <c r="A234" s="11"/>
      <c r="B234" s="41"/>
      <c r="C234" s="11"/>
      <c r="D234" s="11"/>
      <c r="E234" s="11" t="e">
        <f>VLOOKUP(A234,'MASTER AKUN'!B230:F308,2,FALSE)</f>
        <v>#N/A</v>
      </c>
      <c r="F234" s="11"/>
      <c r="G234" s="12"/>
      <c r="H234" s="12"/>
      <c r="I234" s="11"/>
      <c r="J234" s="12"/>
      <c r="K234" s="12"/>
      <c r="L234" s="12"/>
      <c r="M234" s="12"/>
      <c r="N234" s="12"/>
      <c r="O234" s="12"/>
    </row>
    <row r="235" spans="1:15">
      <c r="A235" s="11"/>
      <c r="B235" s="41"/>
      <c r="C235" s="11"/>
      <c r="D235" s="11"/>
      <c r="E235" s="11" t="e">
        <f>VLOOKUP(A235,'MASTER AKUN'!B231:F309,2,FALSE)</f>
        <v>#N/A</v>
      </c>
      <c r="F235" s="11"/>
      <c r="G235" s="12"/>
      <c r="H235" s="12"/>
      <c r="I235" s="11"/>
      <c r="J235" s="12"/>
      <c r="K235" s="12"/>
      <c r="L235" s="12"/>
      <c r="M235" s="12"/>
      <c r="N235" s="12"/>
      <c r="O235" s="12"/>
    </row>
    <row r="236" spans="1:15">
      <c r="A236" s="11"/>
      <c r="B236" s="41"/>
      <c r="C236" s="11"/>
      <c r="D236" s="11"/>
      <c r="E236" s="11" t="e">
        <f>VLOOKUP(A236,'MASTER AKUN'!B232:F310,2,FALSE)</f>
        <v>#N/A</v>
      </c>
      <c r="F236" s="11"/>
      <c r="G236" s="12"/>
      <c r="H236" s="12"/>
      <c r="I236" s="11"/>
      <c r="J236" s="12"/>
      <c r="K236" s="12"/>
      <c r="L236" s="12"/>
      <c r="M236" s="12"/>
      <c r="N236" s="12"/>
      <c r="O236" s="12"/>
    </row>
    <row r="237" spans="1:15">
      <c r="A237" s="11"/>
      <c r="B237" s="41"/>
      <c r="C237" s="11"/>
      <c r="D237" s="11"/>
      <c r="E237" s="11" t="e">
        <f>VLOOKUP(A237,'MASTER AKUN'!B233:F311,2,FALSE)</f>
        <v>#N/A</v>
      </c>
      <c r="F237" s="11"/>
      <c r="G237" s="12"/>
      <c r="H237" s="12"/>
      <c r="I237" s="11"/>
      <c r="J237" s="12"/>
      <c r="K237" s="12"/>
      <c r="L237" s="12"/>
      <c r="M237" s="12"/>
      <c r="N237" s="12"/>
      <c r="O237" s="12"/>
    </row>
    <row r="238" spans="1:15">
      <c r="A238" s="11"/>
      <c r="B238" s="41"/>
      <c r="C238" s="11"/>
      <c r="D238" s="11"/>
      <c r="E238" s="11" t="e">
        <f>VLOOKUP(A238,'MASTER AKUN'!B234:F312,2,FALSE)</f>
        <v>#N/A</v>
      </c>
      <c r="F238" s="11"/>
      <c r="G238" s="12"/>
      <c r="H238" s="12"/>
      <c r="I238" s="11"/>
      <c r="J238" s="12"/>
      <c r="K238" s="12"/>
      <c r="L238" s="12"/>
      <c r="M238" s="12"/>
      <c r="N238" s="12"/>
      <c r="O238" s="12"/>
    </row>
    <row r="239" spans="1:15">
      <c r="A239" s="11"/>
      <c r="B239" s="41"/>
      <c r="C239" s="11"/>
      <c r="D239" s="11"/>
      <c r="E239" s="11" t="e">
        <f>VLOOKUP(A239,'MASTER AKUN'!B235:F313,2,FALSE)</f>
        <v>#N/A</v>
      </c>
      <c r="F239" s="11"/>
      <c r="G239" s="12"/>
      <c r="H239" s="12"/>
      <c r="I239" s="11"/>
      <c r="J239" s="12"/>
      <c r="K239" s="12"/>
      <c r="L239" s="12"/>
      <c r="M239" s="12"/>
      <c r="N239" s="12"/>
      <c r="O239" s="12"/>
    </row>
    <row r="240" spans="1:15">
      <c r="A240" s="11"/>
      <c r="B240" s="41"/>
      <c r="C240" s="11"/>
      <c r="D240" s="11"/>
      <c r="E240" s="11" t="e">
        <f>VLOOKUP(A240,'MASTER AKUN'!B236:F314,2,FALSE)</f>
        <v>#N/A</v>
      </c>
      <c r="F240" s="11"/>
      <c r="G240" s="12"/>
      <c r="H240" s="12"/>
      <c r="I240" s="11"/>
      <c r="J240" s="12"/>
      <c r="K240" s="12"/>
      <c r="L240" s="12"/>
      <c r="M240" s="12"/>
      <c r="N240" s="12"/>
      <c r="O240" s="12"/>
    </row>
    <row r="241" spans="1:15">
      <c r="A241" s="11"/>
      <c r="B241" s="41"/>
      <c r="C241" s="11"/>
      <c r="D241" s="11"/>
      <c r="E241" s="11" t="e">
        <f>VLOOKUP(A241,'MASTER AKUN'!B237:F315,2,FALSE)</f>
        <v>#N/A</v>
      </c>
      <c r="F241" s="11"/>
      <c r="G241" s="12"/>
      <c r="H241" s="12"/>
      <c r="I241" s="11"/>
      <c r="J241" s="12"/>
      <c r="K241" s="12"/>
      <c r="L241" s="12"/>
      <c r="M241" s="12"/>
      <c r="N241" s="12"/>
      <c r="O241" s="12"/>
    </row>
    <row r="242" spans="1:15">
      <c r="A242" s="11"/>
      <c r="B242" s="41"/>
      <c r="C242" s="11"/>
      <c r="D242" s="11"/>
      <c r="E242" s="11" t="e">
        <f>VLOOKUP(A242,'MASTER AKUN'!B238:F316,2,FALSE)</f>
        <v>#N/A</v>
      </c>
      <c r="F242" s="11"/>
      <c r="G242" s="12"/>
      <c r="H242" s="12"/>
      <c r="I242" s="11"/>
      <c r="J242" s="12"/>
      <c r="K242" s="12"/>
      <c r="L242" s="12"/>
      <c r="M242" s="12"/>
      <c r="N242" s="12"/>
      <c r="O242" s="12"/>
    </row>
    <row r="243" spans="1:15">
      <c r="A243" s="11"/>
      <c r="B243" s="41"/>
      <c r="C243" s="11"/>
      <c r="D243" s="11"/>
      <c r="E243" s="11" t="e">
        <f>VLOOKUP(A243,'MASTER AKUN'!B239:F317,2,FALSE)</f>
        <v>#N/A</v>
      </c>
      <c r="F243" s="11"/>
      <c r="G243" s="12"/>
      <c r="H243" s="12"/>
      <c r="I243" s="11"/>
      <c r="J243" s="12"/>
      <c r="K243" s="12"/>
      <c r="L243" s="12"/>
      <c r="M243" s="12"/>
      <c r="N243" s="12"/>
      <c r="O243" s="12"/>
    </row>
    <row r="244" spans="1:15">
      <c r="A244" s="11"/>
      <c r="B244" s="41"/>
      <c r="C244" s="11"/>
      <c r="D244" s="11"/>
      <c r="E244" s="11" t="e">
        <f>VLOOKUP(A244,'MASTER AKUN'!B240:F318,2,FALSE)</f>
        <v>#N/A</v>
      </c>
      <c r="F244" s="11"/>
      <c r="G244" s="12"/>
      <c r="H244" s="12"/>
      <c r="I244" s="11"/>
      <c r="J244" s="12"/>
      <c r="K244" s="12"/>
      <c r="L244" s="12"/>
      <c r="M244" s="12"/>
      <c r="N244" s="12"/>
      <c r="O244" s="12"/>
    </row>
    <row r="245" spans="1:15">
      <c r="A245" s="11"/>
      <c r="B245" s="41"/>
      <c r="C245" s="11"/>
      <c r="D245" s="11"/>
      <c r="E245" s="11" t="e">
        <f>VLOOKUP(A245,'MASTER AKUN'!B241:F319,2,FALSE)</f>
        <v>#N/A</v>
      </c>
      <c r="F245" s="11"/>
      <c r="G245" s="12"/>
      <c r="H245" s="12"/>
      <c r="I245" s="11"/>
      <c r="J245" s="12"/>
      <c r="K245" s="12"/>
      <c r="L245" s="12"/>
      <c r="M245" s="12"/>
      <c r="N245" s="12"/>
      <c r="O245" s="12"/>
    </row>
    <row r="246" spans="1:15">
      <c r="A246" s="11"/>
      <c r="B246" s="41"/>
      <c r="C246" s="11"/>
      <c r="D246" s="11"/>
      <c r="E246" s="11" t="e">
        <f>VLOOKUP(A246,'MASTER AKUN'!B242:F320,2,FALSE)</f>
        <v>#N/A</v>
      </c>
      <c r="F246" s="11"/>
      <c r="G246" s="12"/>
      <c r="H246" s="12"/>
      <c r="I246" s="11"/>
      <c r="J246" s="12"/>
      <c r="K246" s="12"/>
      <c r="L246" s="12"/>
      <c r="M246" s="12"/>
      <c r="N246" s="12"/>
      <c r="O246" s="12"/>
    </row>
    <row r="247" spans="1:15">
      <c r="A247" s="11"/>
      <c r="B247" s="41"/>
      <c r="C247" s="11"/>
      <c r="D247" s="11"/>
      <c r="E247" s="11" t="e">
        <f>VLOOKUP(A247,'MASTER AKUN'!B243:F321,2,FALSE)</f>
        <v>#N/A</v>
      </c>
      <c r="F247" s="11"/>
      <c r="G247" s="12"/>
      <c r="H247" s="12"/>
      <c r="I247" s="11"/>
      <c r="J247" s="12"/>
      <c r="K247" s="12"/>
      <c r="L247" s="12"/>
      <c r="M247" s="12"/>
      <c r="N247" s="12"/>
      <c r="O247" s="12"/>
    </row>
    <row r="248" spans="1:15">
      <c r="A248" s="11"/>
      <c r="B248" s="41"/>
      <c r="C248" s="11"/>
      <c r="D248" s="11"/>
      <c r="E248" s="11" t="e">
        <f>VLOOKUP(A248,'MASTER AKUN'!B244:F322,2,FALSE)</f>
        <v>#N/A</v>
      </c>
      <c r="F248" s="11"/>
      <c r="G248" s="12"/>
      <c r="H248" s="12"/>
      <c r="I248" s="11"/>
      <c r="J248" s="12"/>
      <c r="K248" s="12"/>
      <c r="L248" s="12"/>
      <c r="M248" s="12"/>
      <c r="N248" s="12"/>
      <c r="O248" s="12"/>
    </row>
    <row r="249" spans="1:15">
      <c r="A249" s="11"/>
      <c r="B249" s="41"/>
      <c r="C249" s="11"/>
      <c r="D249" s="11"/>
      <c r="E249" s="11" t="e">
        <f>VLOOKUP(A249,'MASTER AKUN'!B245:F323,2,FALSE)</f>
        <v>#N/A</v>
      </c>
      <c r="F249" s="11"/>
      <c r="G249" s="12"/>
      <c r="H249" s="12"/>
      <c r="I249" s="11"/>
      <c r="J249" s="12"/>
      <c r="K249" s="12"/>
      <c r="L249" s="12"/>
      <c r="M249" s="12"/>
      <c r="N249" s="12"/>
      <c r="O249" s="12"/>
    </row>
    <row r="250" spans="1:15">
      <c r="A250" s="11"/>
      <c r="B250" s="41"/>
      <c r="C250" s="11"/>
      <c r="D250" s="11"/>
      <c r="E250" s="11" t="e">
        <f>VLOOKUP(A250,'MASTER AKUN'!B246:F324,2,FALSE)</f>
        <v>#N/A</v>
      </c>
      <c r="F250" s="11"/>
      <c r="G250" s="12"/>
      <c r="H250" s="12"/>
      <c r="I250" s="11"/>
      <c r="J250" s="12"/>
      <c r="K250" s="12"/>
      <c r="L250" s="12"/>
      <c r="M250" s="12"/>
      <c r="N250" s="12"/>
      <c r="O250" s="12"/>
    </row>
    <row r="251" spans="1:15">
      <c r="A251" s="11"/>
      <c r="B251" s="41"/>
      <c r="C251" s="11"/>
      <c r="D251" s="11"/>
      <c r="E251" s="11" t="e">
        <f>VLOOKUP(A251,'MASTER AKUN'!B247:F325,2,FALSE)</f>
        <v>#N/A</v>
      </c>
      <c r="F251" s="11"/>
      <c r="G251" s="12"/>
      <c r="H251" s="12"/>
      <c r="I251" s="11"/>
      <c r="J251" s="12"/>
      <c r="K251" s="12"/>
      <c r="L251" s="12"/>
      <c r="M251" s="12"/>
      <c r="N251" s="12"/>
      <c r="O251" s="12"/>
    </row>
  </sheetData>
  <mergeCells count="9">
    <mergeCell ref="H5:H6"/>
    <mergeCell ref="J5:L5"/>
    <mergeCell ref="M5:O5"/>
    <mergeCell ref="A5:A6"/>
    <mergeCell ref="B5:B6"/>
    <mergeCell ref="C5:C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4"/>
  <sheetViews>
    <sheetView workbookViewId="0">
      <selection activeCell="G22" sqref="G22:G23"/>
    </sheetView>
  </sheetViews>
  <sheetFormatPr defaultRowHeight="15"/>
  <cols>
    <col min="2" max="2" width="11.5703125" bestFit="1" customWidth="1"/>
    <col min="3" max="3" width="10" bestFit="1" customWidth="1"/>
    <col min="4" max="4" width="10.85546875" bestFit="1" customWidth="1"/>
    <col min="5" max="5" width="25.85546875" customWidth="1"/>
    <col min="6" max="6" width="6.140625" customWidth="1"/>
    <col min="7" max="7" width="13" customWidth="1"/>
    <col min="8" max="8" width="13.42578125" bestFit="1" customWidth="1"/>
    <col min="9" max="9" width="14" customWidth="1"/>
    <col min="10" max="10" width="16.28515625" bestFit="1" customWidth="1"/>
    <col min="12" max="12" width="17" bestFit="1" customWidth="1"/>
    <col min="13" max="13" width="19.85546875" bestFit="1" customWidth="1"/>
    <col min="14" max="14" width="16.28515625" bestFit="1" customWidth="1"/>
  </cols>
  <sheetData>
    <row r="1" spans="1:14">
      <c r="A1" t="s">
        <v>300</v>
      </c>
    </row>
    <row r="2" spans="1:14">
      <c r="A2" t="s">
        <v>301</v>
      </c>
    </row>
    <row r="4" spans="1:14">
      <c r="A4" s="35" t="s">
        <v>302</v>
      </c>
    </row>
    <row r="5" spans="1:14" ht="15.75" thickBot="1">
      <c r="C5" s="67"/>
    </row>
    <row r="6" spans="1:14">
      <c r="A6" s="147" t="s">
        <v>303</v>
      </c>
      <c r="B6" s="148"/>
      <c r="C6" s="87" t="s">
        <v>27</v>
      </c>
      <c r="D6" s="82"/>
      <c r="E6" s="82"/>
      <c r="F6" s="82"/>
      <c r="G6" s="82"/>
      <c r="H6" s="82"/>
      <c r="I6" s="82"/>
      <c r="J6" s="88"/>
      <c r="L6" s="11" t="s">
        <v>304</v>
      </c>
      <c r="M6" s="11" t="s">
        <v>22</v>
      </c>
      <c r="N6" s="11" t="s">
        <v>23</v>
      </c>
    </row>
    <row r="7" spans="1:14">
      <c r="A7" s="149" t="s">
        <v>305</v>
      </c>
      <c r="B7" s="150"/>
      <c r="C7" s="58" t="str">
        <f>VLOOKUP(C6,'[1]MASTER ACCOUNT'!$G$8:$K$13,2,FALSE)</f>
        <v>Miraco Digital</v>
      </c>
      <c r="D7" s="58"/>
      <c r="E7" s="58"/>
      <c r="F7" s="58"/>
      <c r="G7" s="58"/>
      <c r="H7" s="58"/>
      <c r="I7" s="58"/>
      <c r="J7" s="89"/>
      <c r="L7" s="11" t="s">
        <v>27</v>
      </c>
      <c r="M7" s="11" t="s">
        <v>306</v>
      </c>
      <c r="N7" s="90">
        <f ca="1">I15</f>
        <v>167245248</v>
      </c>
    </row>
    <row r="8" spans="1:14">
      <c r="A8" s="149" t="s">
        <v>307</v>
      </c>
      <c r="B8" s="150"/>
      <c r="C8" s="58"/>
      <c r="D8" s="58"/>
      <c r="E8" s="58"/>
      <c r="F8" s="58"/>
      <c r="G8" s="58"/>
      <c r="H8" s="58"/>
      <c r="I8" s="58"/>
      <c r="J8" s="89"/>
      <c r="L8" s="11" t="s">
        <v>32</v>
      </c>
      <c r="M8" s="11" t="s">
        <v>308</v>
      </c>
      <c r="N8" s="91">
        <f ca="1">I30</f>
        <v>123310000</v>
      </c>
    </row>
    <row r="9" spans="1:14">
      <c r="A9" s="149" t="s">
        <v>309</v>
      </c>
      <c r="B9" s="150"/>
      <c r="C9" s="58"/>
      <c r="D9" s="58"/>
      <c r="E9" s="58"/>
      <c r="F9" s="58"/>
      <c r="G9" s="58"/>
      <c r="H9" s="58"/>
      <c r="I9" s="58"/>
      <c r="J9" s="89"/>
      <c r="L9" s="11" t="s">
        <v>37</v>
      </c>
      <c r="M9" s="11" t="s">
        <v>310</v>
      </c>
      <c r="N9" s="91"/>
    </row>
    <row r="10" spans="1:14">
      <c r="A10" s="92"/>
      <c r="B10" s="93"/>
      <c r="C10" s="93"/>
      <c r="D10" s="93"/>
      <c r="E10" s="93"/>
      <c r="F10" s="93"/>
      <c r="G10" s="93"/>
      <c r="H10" s="93"/>
      <c r="I10" s="93"/>
      <c r="J10" s="94"/>
      <c r="L10" s="11" t="s">
        <v>41</v>
      </c>
      <c r="M10" s="11"/>
      <c r="N10" s="11"/>
    </row>
    <row r="11" spans="1:14">
      <c r="A11" s="151" t="s">
        <v>311</v>
      </c>
      <c r="B11" s="143" t="s">
        <v>312</v>
      </c>
      <c r="C11" s="143" t="s">
        <v>313</v>
      </c>
      <c r="D11" s="143" t="s">
        <v>314</v>
      </c>
      <c r="E11" s="143" t="s">
        <v>315</v>
      </c>
      <c r="F11" s="143" t="s">
        <v>232</v>
      </c>
      <c r="G11" s="143" t="s">
        <v>233</v>
      </c>
      <c r="H11" s="143" t="s">
        <v>234</v>
      </c>
      <c r="I11" s="145" t="s">
        <v>316</v>
      </c>
      <c r="J11" s="146"/>
      <c r="L11" s="11" t="s">
        <v>44</v>
      </c>
      <c r="M11" s="11"/>
      <c r="N11" s="11"/>
    </row>
    <row r="12" spans="1:14">
      <c r="A12" s="152"/>
      <c r="B12" s="144"/>
      <c r="C12" s="144"/>
      <c r="D12" s="144"/>
      <c r="E12" s="144"/>
      <c r="F12" s="144"/>
      <c r="G12" s="144"/>
      <c r="H12" s="144"/>
      <c r="I12" s="95" t="s">
        <v>233</v>
      </c>
      <c r="J12" s="96" t="s">
        <v>234</v>
      </c>
      <c r="L12" s="11" t="s">
        <v>47</v>
      </c>
      <c r="M12" s="11"/>
      <c r="N12" s="11"/>
    </row>
    <row r="13" spans="1:14">
      <c r="A13" s="97"/>
      <c r="B13" s="11"/>
      <c r="C13" s="11"/>
      <c r="D13" s="11"/>
      <c r="E13" s="11"/>
      <c r="F13" s="11"/>
      <c r="G13" s="11"/>
      <c r="H13" s="11"/>
      <c r="I13" s="11"/>
      <c r="J13" s="98"/>
      <c r="L13" s="11"/>
      <c r="M13" s="11"/>
      <c r="N13" s="90">
        <f ca="1">SUM(N7:N12)</f>
        <v>290555248</v>
      </c>
    </row>
    <row r="14" spans="1:14">
      <c r="A14" s="97"/>
      <c r="B14" s="99">
        <v>42747</v>
      </c>
      <c r="C14" s="11"/>
      <c r="D14" s="11"/>
      <c r="E14" s="11" t="s">
        <v>317</v>
      </c>
      <c r="F14" s="11"/>
      <c r="G14" s="100"/>
      <c r="H14" s="100"/>
      <c r="I14" s="101">
        <f>VLOOKUP(C6,'[1]MASTER ACCOUNT'!$G$8:$I$13,3,FALSE)</f>
        <v>104000000</v>
      </c>
      <c r="J14" s="102"/>
    </row>
    <row r="15" spans="1:14">
      <c r="A15" s="97"/>
      <c r="B15" s="99">
        <v>43100</v>
      </c>
      <c r="C15" s="11"/>
      <c r="D15" s="11"/>
      <c r="E15" s="11" t="s">
        <v>318</v>
      </c>
      <c r="F15" s="11"/>
      <c r="G15" s="101">
        <f ca="1">SUMIF('[1]JURNAL UMUM'!$D$8:$H$301,'[1]B.B PIUTANG'!C6,'[1]JURNAL UMUM'!$G$8:$G$301)</f>
        <v>280320000</v>
      </c>
      <c r="H15" s="101">
        <f ca="1">SUMIF('[1]JURNAL UMUM'!$D$8:$H$301,'[1]B.B PIUTANG'!C6,'[1]JURNAL UMUM'!$H$8:$H$301)</f>
        <v>217074752</v>
      </c>
      <c r="I15" s="103">
        <f ca="1">IF(I14+G15&gt;J14+H15,(I14+G15)-(J14+H15),0)</f>
        <v>167245248</v>
      </c>
      <c r="J15" s="104">
        <f ca="1">IF(J14+H15&gt;I14+G15,(J14+H15)-(I14+G15),0)</f>
        <v>0</v>
      </c>
    </row>
    <row r="16" spans="1:14" ht="15.75" thickBot="1">
      <c r="A16" s="105"/>
      <c r="B16" s="45"/>
      <c r="C16" s="45"/>
      <c r="D16" s="45"/>
      <c r="E16" s="45"/>
      <c r="F16" s="45"/>
      <c r="G16" s="45"/>
      <c r="H16" s="45"/>
      <c r="I16" s="45"/>
      <c r="J16" s="106"/>
    </row>
    <row r="17" spans="1:10">
      <c r="A17" s="58"/>
      <c r="B17" s="58"/>
      <c r="C17" s="58"/>
      <c r="D17" s="58"/>
      <c r="E17" s="58"/>
      <c r="F17" s="58"/>
      <c r="G17" s="58"/>
      <c r="H17" s="58"/>
      <c r="I17" s="58"/>
      <c r="J17" s="58"/>
    </row>
    <row r="20" spans="1:10" ht="15.75" thickBot="1">
      <c r="C20" s="67"/>
    </row>
    <row r="21" spans="1:10">
      <c r="A21" s="147" t="s">
        <v>303</v>
      </c>
      <c r="B21" s="148"/>
      <c r="C21" s="87" t="s">
        <v>32</v>
      </c>
      <c r="D21" s="82"/>
      <c r="E21" s="82"/>
      <c r="F21" s="82"/>
      <c r="G21" s="82"/>
      <c r="H21" s="82"/>
      <c r="I21" s="82"/>
      <c r="J21" s="88"/>
    </row>
    <row r="22" spans="1:10">
      <c r="A22" s="149" t="s">
        <v>305</v>
      </c>
      <c r="B22" s="150"/>
      <c r="C22" s="58" t="str">
        <f>VLOOKUP(C21,'[1]MASTER ACCOUNT'!$G$8:$K$13,2,FALSE)</f>
        <v>Panorama Foto</v>
      </c>
      <c r="D22" s="58"/>
      <c r="E22" s="58"/>
      <c r="F22" s="58"/>
      <c r="G22" s="58"/>
      <c r="H22" s="58"/>
      <c r="I22" s="58"/>
      <c r="J22" s="89"/>
    </row>
    <row r="23" spans="1:10">
      <c r="A23" s="149" t="s">
        <v>307</v>
      </c>
      <c r="B23" s="150"/>
      <c r="C23" s="58"/>
      <c r="D23" s="58"/>
      <c r="E23" s="58"/>
      <c r="F23" s="58"/>
      <c r="G23" s="58"/>
      <c r="H23" s="58"/>
      <c r="I23" s="58"/>
      <c r="J23" s="89"/>
    </row>
    <row r="24" spans="1:10">
      <c r="A24" s="149" t="s">
        <v>309</v>
      </c>
      <c r="B24" s="150"/>
      <c r="C24" s="58"/>
      <c r="D24" s="58"/>
      <c r="E24" s="58"/>
      <c r="F24" s="58"/>
      <c r="G24" s="58"/>
      <c r="H24" s="58"/>
      <c r="I24" s="58"/>
      <c r="J24" s="89"/>
    </row>
    <row r="25" spans="1:10">
      <c r="A25" s="92"/>
      <c r="B25" s="93"/>
      <c r="C25" s="93"/>
      <c r="D25" s="93"/>
      <c r="E25" s="93"/>
      <c r="F25" s="93"/>
      <c r="G25" s="93"/>
      <c r="H25" s="93"/>
      <c r="I25" s="93"/>
      <c r="J25" s="94"/>
    </row>
    <row r="26" spans="1:10">
      <c r="A26" s="151" t="s">
        <v>311</v>
      </c>
      <c r="B26" s="143" t="s">
        <v>312</v>
      </c>
      <c r="C26" s="143" t="s">
        <v>313</v>
      </c>
      <c r="D26" s="143" t="s">
        <v>314</v>
      </c>
      <c r="E26" s="143" t="s">
        <v>315</v>
      </c>
      <c r="F26" s="143" t="s">
        <v>232</v>
      </c>
      <c r="G26" s="143" t="s">
        <v>233</v>
      </c>
      <c r="H26" s="143" t="s">
        <v>234</v>
      </c>
      <c r="I26" s="145" t="s">
        <v>316</v>
      </c>
      <c r="J26" s="146"/>
    </row>
    <row r="27" spans="1:10">
      <c r="A27" s="152"/>
      <c r="B27" s="144"/>
      <c r="C27" s="144"/>
      <c r="D27" s="144"/>
      <c r="E27" s="144"/>
      <c r="F27" s="144"/>
      <c r="G27" s="144"/>
      <c r="H27" s="144"/>
      <c r="I27" s="95" t="s">
        <v>233</v>
      </c>
      <c r="J27" s="96" t="s">
        <v>234</v>
      </c>
    </row>
    <row r="28" spans="1:10">
      <c r="A28" s="97"/>
      <c r="B28" s="11"/>
      <c r="C28" s="11"/>
      <c r="D28" s="11"/>
      <c r="E28" s="11"/>
      <c r="F28" s="11"/>
      <c r="G28" s="11"/>
      <c r="H28" s="11"/>
      <c r="I28" s="11"/>
      <c r="J28" s="98"/>
    </row>
    <row r="29" spans="1:10">
      <c r="A29" s="97"/>
      <c r="B29" s="99">
        <v>42747</v>
      </c>
      <c r="C29" s="11"/>
      <c r="D29" s="11"/>
      <c r="E29" s="11" t="s">
        <v>317</v>
      </c>
      <c r="F29" s="11"/>
      <c r="G29" s="100"/>
      <c r="H29" s="100"/>
      <c r="I29" s="101">
        <f>VLOOKUP(C21,'[1]MASTER ACCOUNT'!$G$8:$I$13,3,FALSE)</f>
        <v>77500000</v>
      </c>
      <c r="J29" s="102"/>
    </row>
    <row r="30" spans="1:10">
      <c r="A30" s="97"/>
      <c r="B30" s="99">
        <v>43100</v>
      </c>
      <c r="C30" s="11"/>
      <c r="D30" s="11"/>
      <c r="E30" s="11" t="s">
        <v>318</v>
      </c>
      <c r="F30" s="11"/>
      <c r="G30" s="101">
        <f ca="1">SUMIF('[1]JURNAL UMUM'!$D$8:$H$301,'[1]B.B PIUTANG'!C21,'[1]JURNAL UMUM'!$G$8:$G$301)</f>
        <v>149490000</v>
      </c>
      <c r="H30" s="101">
        <f ca="1">SUMIF('[1]JURNAL UMUM'!$D$8:$H$301,'[1]B.B PIUTANG'!C21,'[1]JURNAL UMUM'!$H$8:$H$301)</f>
        <v>103680000</v>
      </c>
      <c r="I30" s="103">
        <f ca="1">IF(I29+G30&gt;J29+H30,(I29+G30)-(J29+H30),0)</f>
        <v>123310000</v>
      </c>
      <c r="J30" s="102">
        <f ca="1">IF(J29+H30&gt;I29+G30,(J29+H30)-(I29+G30),0)</f>
        <v>0</v>
      </c>
    </row>
    <row r="31" spans="1:10" ht="15.75" thickBot="1">
      <c r="A31" s="105"/>
      <c r="B31" s="45"/>
      <c r="C31" s="45"/>
      <c r="D31" s="45"/>
      <c r="E31" s="45"/>
      <c r="F31" s="45"/>
      <c r="G31" s="45"/>
      <c r="H31" s="45"/>
      <c r="I31" s="45"/>
      <c r="J31" s="106"/>
    </row>
    <row r="32" spans="1:10" ht="15.75" thickBot="1">
      <c r="A32" s="58"/>
      <c r="B32" s="58"/>
      <c r="C32" s="107"/>
      <c r="D32" s="58"/>
      <c r="E32" s="58"/>
      <c r="F32" s="58"/>
      <c r="G32" s="58"/>
      <c r="H32" s="58"/>
      <c r="I32" s="58"/>
      <c r="J32" s="58"/>
    </row>
    <row r="33" spans="1:10">
      <c r="A33" s="147" t="s">
        <v>303</v>
      </c>
      <c r="B33" s="148"/>
      <c r="C33" s="87" t="s">
        <v>37</v>
      </c>
      <c r="D33" s="82"/>
      <c r="E33" s="82"/>
      <c r="F33" s="82"/>
      <c r="G33" s="82"/>
      <c r="H33" s="82"/>
      <c r="I33" s="82"/>
      <c r="J33" s="88"/>
    </row>
    <row r="34" spans="1:10">
      <c r="A34" s="149" t="s">
        <v>305</v>
      </c>
      <c r="B34" s="150"/>
      <c r="C34" s="58" t="str">
        <f>VLOOKUP(C33,'[1]MASTER ACCOUNT'!$G$8:$K$13,2,FALSE)</f>
        <v>KOTARAYA DIGITAL</v>
      </c>
      <c r="D34" s="58"/>
      <c r="E34" s="58"/>
      <c r="F34" s="58"/>
      <c r="G34" s="58"/>
      <c r="H34" s="58"/>
      <c r="I34" s="58"/>
      <c r="J34" s="89"/>
    </row>
    <row r="35" spans="1:10">
      <c r="A35" s="149" t="s">
        <v>307</v>
      </c>
      <c r="B35" s="150"/>
      <c r="C35" s="58"/>
      <c r="D35" s="58"/>
      <c r="E35" s="58"/>
      <c r="F35" s="58"/>
      <c r="G35" s="58"/>
      <c r="H35" s="58"/>
      <c r="I35" s="58"/>
      <c r="J35" s="89"/>
    </row>
    <row r="36" spans="1:10">
      <c r="A36" s="149" t="s">
        <v>309</v>
      </c>
      <c r="B36" s="150"/>
      <c r="C36" s="58"/>
      <c r="D36" s="58"/>
      <c r="E36" s="58"/>
      <c r="F36" s="58"/>
      <c r="G36" s="58"/>
      <c r="H36" s="58"/>
      <c r="I36" s="58"/>
      <c r="J36" s="89"/>
    </row>
    <row r="37" spans="1:10">
      <c r="A37" s="92"/>
      <c r="B37" s="93"/>
      <c r="C37" s="93"/>
      <c r="D37" s="93"/>
      <c r="E37" s="93"/>
      <c r="F37" s="93"/>
      <c r="G37" s="93"/>
      <c r="H37" s="93"/>
      <c r="I37" s="93"/>
      <c r="J37" s="94"/>
    </row>
    <row r="38" spans="1:10">
      <c r="A38" s="151" t="s">
        <v>311</v>
      </c>
      <c r="B38" s="143" t="s">
        <v>312</v>
      </c>
      <c r="C38" s="143" t="s">
        <v>313</v>
      </c>
      <c r="D38" s="143" t="s">
        <v>314</v>
      </c>
      <c r="E38" s="143" t="s">
        <v>315</v>
      </c>
      <c r="F38" s="143" t="s">
        <v>232</v>
      </c>
      <c r="G38" s="143" t="s">
        <v>233</v>
      </c>
      <c r="H38" s="143" t="s">
        <v>234</v>
      </c>
      <c r="I38" s="145" t="s">
        <v>316</v>
      </c>
      <c r="J38" s="146"/>
    </row>
    <row r="39" spans="1:10">
      <c r="A39" s="152"/>
      <c r="B39" s="144"/>
      <c r="C39" s="144"/>
      <c r="D39" s="144"/>
      <c r="E39" s="144"/>
      <c r="F39" s="144"/>
      <c r="G39" s="144"/>
      <c r="H39" s="144"/>
      <c r="I39" s="95" t="s">
        <v>233</v>
      </c>
      <c r="J39" s="96" t="s">
        <v>234</v>
      </c>
    </row>
    <row r="40" spans="1:10">
      <c r="A40" s="97"/>
      <c r="B40" s="11"/>
      <c r="C40" s="11"/>
      <c r="D40" s="11"/>
      <c r="E40" s="11"/>
      <c r="F40" s="11"/>
      <c r="G40" s="11"/>
      <c r="H40" s="11"/>
      <c r="I40" s="11"/>
      <c r="J40" s="98"/>
    </row>
    <row r="41" spans="1:10">
      <c r="A41" s="97"/>
      <c r="B41" s="99">
        <v>42747</v>
      </c>
      <c r="C41" s="11"/>
      <c r="D41" s="11"/>
      <c r="E41" s="11" t="s">
        <v>317</v>
      </c>
      <c r="F41" s="11"/>
      <c r="G41" s="100"/>
      <c r="H41" s="100"/>
      <c r="I41" s="101" t="str">
        <f>VLOOKUP(C33,'[1]MASTER ACCOUNT'!$G$8:$I$13,3,FALSE)</f>
        <v>-</v>
      </c>
      <c r="J41" s="102"/>
    </row>
    <row r="42" spans="1:10">
      <c r="A42" s="97"/>
      <c r="B42" s="99">
        <v>43100</v>
      </c>
      <c r="C42" s="11"/>
      <c r="D42" s="11"/>
      <c r="E42" s="11" t="s">
        <v>318</v>
      </c>
      <c r="F42" s="11"/>
      <c r="G42" s="101" t="s">
        <v>319</v>
      </c>
      <c r="H42" s="101">
        <f ca="1">SUMIF('[1]JURNAL UMUM'!$A$8:$H$222,'[1]B.B PIUTANG'!C33,'[1]JURNAL UMUM'!H8:$H$222)</f>
        <v>0</v>
      </c>
      <c r="I42" s="103" t="e">
        <f ca="1">IF(I41+G42&gt;J41+H42,(I41+G42)-(J41+H42),0)</f>
        <v>#VALUE!</v>
      </c>
      <c r="J42" s="102" t="e">
        <f ca="1">IF(J41+H42&gt;I41+G42,(J41+H42)-(I41+G42),0)</f>
        <v>#VALUE!</v>
      </c>
    </row>
    <row r="43" spans="1:10" ht="15.75" thickBot="1">
      <c r="A43" s="105"/>
      <c r="B43" s="45"/>
      <c r="C43" s="45"/>
      <c r="D43" s="45"/>
      <c r="E43" s="45"/>
      <c r="F43" s="45"/>
      <c r="G43" s="108" t="s">
        <v>320</v>
      </c>
      <c r="H43" s="45"/>
      <c r="I43" s="45"/>
      <c r="J43" s="106"/>
    </row>
    <row r="44" spans="1:10" ht="15.75" thickBot="1">
      <c r="C44" s="67"/>
    </row>
    <row r="45" spans="1:10">
      <c r="A45" s="147" t="s">
        <v>303</v>
      </c>
      <c r="B45" s="148"/>
      <c r="C45" s="87" t="s">
        <v>321</v>
      </c>
      <c r="D45" s="82"/>
      <c r="E45" s="82"/>
      <c r="F45" s="82"/>
      <c r="G45" s="82"/>
      <c r="H45" s="82"/>
      <c r="I45" s="82"/>
      <c r="J45" s="88"/>
    </row>
    <row r="46" spans="1:10">
      <c r="A46" s="149" t="s">
        <v>305</v>
      </c>
      <c r="B46" s="150"/>
      <c r="C46" s="58" t="str">
        <f>VLOOKUP(C45,'[1]MASTER ACCOUNT'!$G$19:$K$23,2,FALSE)</f>
        <v>Angga Andrianto</v>
      </c>
      <c r="D46" s="58"/>
      <c r="E46" s="58"/>
      <c r="F46" s="58"/>
      <c r="G46" s="58"/>
      <c r="H46" s="58"/>
      <c r="I46" s="58"/>
      <c r="J46" s="89"/>
    </row>
    <row r="47" spans="1:10">
      <c r="A47" s="149" t="s">
        <v>307</v>
      </c>
      <c r="B47" s="150"/>
      <c r="C47" s="58"/>
      <c r="D47" s="58"/>
      <c r="E47" s="58"/>
      <c r="F47" s="58"/>
      <c r="G47" s="58"/>
      <c r="H47" s="58"/>
      <c r="I47" s="58"/>
      <c r="J47" s="89"/>
    </row>
    <row r="48" spans="1:10">
      <c r="A48" s="149" t="s">
        <v>309</v>
      </c>
      <c r="B48" s="150"/>
      <c r="C48" s="58"/>
      <c r="D48" s="58"/>
      <c r="E48" s="58"/>
      <c r="F48" s="58"/>
      <c r="G48" s="58"/>
      <c r="H48" s="58"/>
      <c r="I48" s="58"/>
      <c r="J48" s="89"/>
    </row>
    <row r="49" spans="1:10">
      <c r="A49" s="92"/>
      <c r="B49" s="93"/>
      <c r="C49" s="93"/>
      <c r="D49" s="93"/>
      <c r="E49" s="93"/>
      <c r="F49" s="93"/>
      <c r="G49" s="93"/>
      <c r="H49" s="93"/>
      <c r="I49" s="93"/>
      <c r="J49" s="94"/>
    </row>
    <row r="50" spans="1:10">
      <c r="A50" s="151" t="s">
        <v>311</v>
      </c>
      <c r="B50" s="143" t="s">
        <v>312</v>
      </c>
      <c r="C50" s="143" t="s">
        <v>313</v>
      </c>
      <c r="D50" s="143" t="s">
        <v>314</v>
      </c>
      <c r="E50" s="143" t="s">
        <v>315</v>
      </c>
      <c r="F50" s="143" t="s">
        <v>232</v>
      </c>
      <c r="G50" s="143" t="s">
        <v>233</v>
      </c>
      <c r="H50" s="143" t="s">
        <v>234</v>
      </c>
      <c r="I50" s="145" t="s">
        <v>316</v>
      </c>
      <c r="J50" s="146"/>
    </row>
    <row r="51" spans="1:10">
      <c r="A51" s="152"/>
      <c r="B51" s="144"/>
      <c r="C51" s="144"/>
      <c r="D51" s="144"/>
      <c r="E51" s="144"/>
      <c r="F51" s="144"/>
      <c r="G51" s="144"/>
      <c r="H51" s="144"/>
      <c r="I51" s="95" t="s">
        <v>233</v>
      </c>
      <c r="J51" s="96" t="s">
        <v>234</v>
      </c>
    </row>
    <row r="52" spans="1:10">
      <c r="A52" s="97"/>
      <c r="B52" s="11"/>
      <c r="C52" s="11"/>
      <c r="D52" s="11"/>
      <c r="E52" s="11"/>
      <c r="F52" s="11"/>
      <c r="G52" s="11"/>
      <c r="H52" s="11"/>
      <c r="I52" s="11"/>
      <c r="J52" s="98"/>
    </row>
    <row r="53" spans="1:10">
      <c r="A53" s="97"/>
      <c r="B53" s="99">
        <v>42747</v>
      </c>
      <c r="C53" s="11"/>
      <c r="D53" s="11"/>
      <c r="E53" s="11" t="s">
        <v>317</v>
      </c>
      <c r="F53" s="11"/>
      <c r="G53" s="100"/>
      <c r="H53" s="100"/>
      <c r="I53" s="101">
        <f>VLOOKUP(C45,'[1]MASTER ACCOUNT'!$G$19:$I$23,3,FALSE)</f>
        <v>1500000</v>
      </c>
      <c r="J53" s="102"/>
    </row>
    <row r="54" spans="1:10">
      <c r="A54" s="97"/>
      <c r="B54" s="99">
        <v>43100</v>
      </c>
      <c r="C54" s="11"/>
      <c r="D54" s="11"/>
      <c r="E54" s="11" t="s">
        <v>318</v>
      </c>
      <c r="F54" s="11"/>
      <c r="G54" s="101">
        <f ca="1">SUMIF('[1]JURNAL UMUM'!$D$8:$H$301,'[1]B.B PIUTANG'!C45,'[1]JURNAL UMUM'!$G$8:$G$301)</f>
        <v>0</v>
      </c>
      <c r="H54" s="101">
        <f ca="1">SUMIF('[1]JURNAL UMUM'!$D$8:$H$301,'[1]B.B PIUTANG'!C45,'[1]JURNAL UMUM'!$H$8:$H$301)</f>
        <v>1500000</v>
      </c>
      <c r="I54" s="103">
        <f ca="1">IF(I53+G54&gt;J53+H54,(I53+G54)-(J53+H54),0)</f>
        <v>0</v>
      </c>
      <c r="J54" s="102">
        <f ca="1">IF(J53+H54&gt;I53+G54,(J53+H54)-(I53+G54),0)</f>
        <v>0</v>
      </c>
    </row>
    <row r="55" spans="1:10" ht="15.75" thickBot="1">
      <c r="A55" s="105"/>
      <c r="B55" s="45"/>
      <c r="C55" s="45"/>
      <c r="D55" s="45"/>
      <c r="E55" s="45"/>
      <c r="F55" s="45"/>
      <c r="G55" s="45"/>
      <c r="H55" s="45"/>
      <c r="I55" s="45"/>
      <c r="J55" s="106"/>
    </row>
    <row r="58" spans="1:10" ht="15.75" thickBot="1">
      <c r="C58" s="67"/>
    </row>
    <row r="59" spans="1:10">
      <c r="A59" s="147" t="s">
        <v>303</v>
      </c>
      <c r="B59" s="148"/>
      <c r="C59" s="87" t="s">
        <v>322</v>
      </c>
      <c r="D59" s="82"/>
      <c r="E59" s="82"/>
      <c r="F59" s="82"/>
      <c r="G59" s="82"/>
      <c r="H59" s="82"/>
      <c r="I59" s="82"/>
      <c r="J59" s="88"/>
    </row>
    <row r="60" spans="1:10">
      <c r="A60" s="149" t="s">
        <v>305</v>
      </c>
      <c r="B60" s="150"/>
      <c r="C60" s="58" t="str">
        <f>VLOOKUP(C59,'[1]MASTER ACCOUNT'!$G$19:$K$23,2,FALSE)</f>
        <v>Stevani Agustina</v>
      </c>
      <c r="D60" s="58"/>
      <c r="E60" s="58"/>
      <c r="F60" s="58"/>
      <c r="G60" s="58"/>
      <c r="H60" s="58"/>
      <c r="I60" s="58"/>
      <c r="J60" s="89"/>
    </row>
    <row r="61" spans="1:10">
      <c r="A61" s="149" t="s">
        <v>307</v>
      </c>
      <c r="B61" s="150"/>
      <c r="C61" s="58"/>
      <c r="D61" s="58"/>
      <c r="E61" s="58"/>
      <c r="F61" s="58"/>
      <c r="G61" s="58"/>
      <c r="H61" s="58"/>
      <c r="I61" s="58"/>
      <c r="J61" s="89"/>
    </row>
    <row r="62" spans="1:10">
      <c r="A62" s="149" t="s">
        <v>309</v>
      </c>
      <c r="B62" s="150"/>
      <c r="C62" s="58"/>
      <c r="D62" s="58"/>
      <c r="E62" s="58"/>
      <c r="F62" s="58"/>
      <c r="G62" s="58"/>
      <c r="H62" s="58"/>
      <c r="I62" s="58"/>
      <c r="J62" s="89"/>
    </row>
    <row r="63" spans="1:10">
      <c r="A63" s="92"/>
      <c r="B63" s="93"/>
      <c r="C63" s="93"/>
      <c r="D63" s="93"/>
      <c r="E63" s="93"/>
      <c r="F63" s="93"/>
      <c r="G63" s="93"/>
      <c r="H63" s="93"/>
      <c r="I63" s="93"/>
      <c r="J63" s="94"/>
    </row>
    <row r="64" spans="1:10">
      <c r="A64" s="151" t="s">
        <v>311</v>
      </c>
      <c r="B64" s="143" t="s">
        <v>312</v>
      </c>
      <c r="C64" s="143" t="s">
        <v>313</v>
      </c>
      <c r="D64" s="143" t="s">
        <v>314</v>
      </c>
      <c r="E64" s="143" t="s">
        <v>315</v>
      </c>
      <c r="F64" s="143" t="s">
        <v>232</v>
      </c>
      <c r="G64" s="143" t="s">
        <v>233</v>
      </c>
      <c r="H64" s="143" t="s">
        <v>234</v>
      </c>
      <c r="I64" s="145" t="s">
        <v>316</v>
      </c>
      <c r="J64" s="146"/>
    </row>
    <row r="65" spans="1:10">
      <c r="A65" s="152"/>
      <c r="B65" s="144"/>
      <c r="C65" s="144"/>
      <c r="D65" s="144"/>
      <c r="E65" s="144"/>
      <c r="F65" s="144"/>
      <c r="G65" s="144"/>
      <c r="H65" s="144"/>
      <c r="I65" s="95" t="s">
        <v>233</v>
      </c>
      <c r="J65" s="96" t="s">
        <v>234</v>
      </c>
    </row>
    <row r="66" spans="1:10">
      <c r="A66" s="97"/>
      <c r="B66" s="11"/>
      <c r="C66" s="11"/>
      <c r="D66" s="11"/>
      <c r="E66" s="11"/>
      <c r="F66" s="11"/>
      <c r="G66" s="11"/>
      <c r="H66" s="11"/>
      <c r="I66" s="11"/>
      <c r="J66" s="98"/>
    </row>
    <row r="67" spans="1:10">
      <c r="A67" s="97"/>
      <c r="B67" s="99">
        <v>42747</v>
      </c>
      <c r="C67" s="11"/>
      <c r="D67" s="11"/>
      <c r="E67" s="11" t="s">
        <v>317</v>
      </c>
      <c r="F67" s="11"/>
      <c r="G67" s="100"/>
      <c r="H67" s="100"/>
      <c r="I67" s="101">
        <f>VLOOKUP(C59,'[1]MASTER ACCOUNT'!$G$19:$I$23,3,FALSE)</f>
        <v>600000</v>
      </c>
      <c r="J67" s="102"/>
    </row>
    <row r="68" spans="1:10">
      <c r="A68" s="97"/>
      <c r="B68" s="99">
        <v>43100</v>
      </c>
      <c r="C68" s="11"/>
      <c r="D68" s="11"/>
      <c r="E68" s="11" t="s">
        <v>318</v>
      </c>
      <c r="F68" s="11"/>
      <c r="G68" s="101">
        <f ca="1">SUMIF('[1]JURNAL UMUM'!$D$8:$H$301,'[1]B.B PIUTANG'!C59,'[1]JURNAL UMUM'!$G$8:$G$301)</f>
        <v>0</v>
      </c>
      <c r="H68" s="101">
        <f ca="1">SUMIF('[1]JURNAL UMUM'!$D$8:$H$301,'[1]B.B PIUTANG'!C59,'[1]JURNAL UMUM'!$H$8:$H$301)</f>
        <v>0</v>
      </c>
      <c r="I68" s="103">
        <f ca="1">IF(I67+G68&gt;J67+H68,(I67+G68)-(J67+H68),0)</f>
        <v>600000</v>
      </c>
      <c r="J68" s="102">
        <f ca="1">IF(J67+H68&gt;I67+G68,(J67+H68)-(I67+G68),0)</f>
        <v>0</v>
      </c>
    </row>
    <row r="69" spans="1:10" ht="15.75" thickBot="1">
      <c r="A69" s="105"/>
      <c r="B69" s="45"/>
      <c r="C69" s="45"/>
      <c r="D69" s="45"/>
      <c r="E69" s="45"/>
      <c r="F69" s="45"/>
      <c r="G69" s="45"/>
      <c r="H69" s="45"/>
      <c r="I69" s="45"/>
      <c r="J69" s="106"/>
    </row>
    <row r="71" spans="1:10" ht="15.75" thickBot="1">
      <c r="C71" s="67"/>
    </row>
    <row r="72" spans="1:10">
      <c r="A72" s="147" t="s">
        <v>303</v>
      </c>
      <c r="B72" s="148"/>
      <c r="C72" s="87" t="s">
        <v>323</v>
      </c>
      <c r="D72" s="82"/>
      <c r="E72" s="82"/>
      <c r="F72" s="82"/>
      <c r="G72" s="82"/>
      <c r="H72" s="82"/>
      <c r="I72" s="82"/>
      <c r="J72" s="88"/>
    </row>
    <row r="73" spans="1:10">
      <c r="A73" s="149" t="s">
        <v>305</v>
      </c>
      <c r="B73" s="150"/>
      <c r="C73" s="58" t="str">
        <f>VLOOKUP(C72,'[1]MASTER ACCOUNT'!$G$19:$K$23,2,FALSE)</f>
        <v>Iskandar</v>
      </c>
      <c r="D73" s="58"/>
      <c r="E73" s="58"/>
      <c r="F73" s="58"/>
      <c r="G73" s="58"/>
      <c r="H73" s="58"/>
      <c r="I73" s="58"/>
      <c r="J73" s="89"/>
    </row>
    <row r="74" spans="1:10">
      <c r="A74" s="149" t="s">
        <v>307</v>
      </c>
      <c r="B74" s="150"/>
      <c r="C74" s="58"/>
      <c r="D74" s="58"/>
      <c r="E74" s="58"/>
      <c r="F74" s="58"/>
      <c r="G74" s="58"/>
      <c r="H74" s="58"/>
      <c r="I74" s="58"/>
      <c r="J74" s="89"/>
    </row>
    <row r="75" spans="1:10">
      <c r="A75" s="149" t="s">
        <v>309</v>
      </c>
      <c r="B75" s="150"/>
      <c r="C75" s="58"/>
      <c r="D75" s="58"/>
      <c r="E75" s="58"/>
      <c r="F75" s="58"/>
      <c r="G75" s="58"/>
      <c r="H75" s="58"/>
      <c r="I75" s="58"/>
      <c r="J75" s="89"/>
    </row>
    <row r="76" spans="1:10">
      <c r="A76" s="92"/>
      <c r="B76" s="93"/>
      <c r="C76" s="93"/>
      <c r="D76" s="93"/>
      <c r="E76" s="93"/>
      <c r="F76" s="93"/>
      <c r="G76" s="93"/>
      <c r="H76" s="93"/>
      <c r="I76" s="93"/>
      <c r="J76" s="94"/>
    </row>
    <row r="77" spans="1:10">
      <c r="A77" s="151" t="s">
        <v>311</v>
      </c>
      <c r="B77" s="143" t="s">
        <v>312</v>
      </c>
      <c r="C77" s="143" t="s">
        <v>313</v>
      </c>
      <c r="D77" s="143" t="s">
        <v>314</v>
      </c>
      <c r="E77" s="143" t="s">
        <v>315</v>
      </c>
      <c r="F77" s="143" t="s">
        <v>232</v>
      </c>
      <c r="G77" s="143" t="s">
        <v>233</v>
      </c>
      <c r="H77" s="143" t="s">
        <v>234</v>
      </c>
      <c r="I77" s="145" t="s">
        <v>316</v>
      </c>
      <c r="J77" s="146"/>
    </row>
    <row r="78" spans="1:10">
      <c r="A78" s="152"/>
      <c r="B78" s="144"/>
      <c r="C78" s="144"/>
      <c r="D78" s="144"/>
      <c r="E78" s="144"/>
      <c r="F78" s="144"/>
      <c r="G78" s="144"/>
      <c r="H78" s="144"/>
      <c r="I78" s="95" t="s">
        <v>233</v>
      </c>
      <c r="J78" s="96" t="s">
        <v>234</v>
      </c>
    </row>
    <row r="79" spans="1:10">
      <c r="A79" s="97"/>
      <c r="B79" s="11"/>
      <c r="C79" s="11"/>
      <c r="D79" s="11"/>
      <c r="E79" s="11"/>
      <c r="F79" s="11"/>
      <c r="G79" s="11"/>
      <c r="H79" s="11"/>
      <c r="I79" s="11"/>
      <c r="J79" s="98"/>
    </row>
    <row r="80" spans="1:10">
      <c r="A80" s="97"/>
      <c r="B80" s="99">
        <v>42747</v>
      </c>
      <c r="C80" s="11"/>
      <c r="D80" s="11"/>
      <c r="E80" s="11" t="s">
        <v>317</v>
      </c>
      <c r="F80" s="11"/>
      <c r="G80" s="100"/>
      <c r="H80" s="100"/>
      <c r="I80" s="101">
        <f>VLOOKUP(C72,'[1]MASTER ACCOUNT'!$G$19:$I$23,3,FALSE)</f>
        <v>500000</v>
      </c>
      <c r="J80" s="102"/>
    </row>
    <row r="81" spans="1:10">
      <c r="A81" s="97"/>
      <c r="B81" s="99">
        <v>43100</v>
      </c>
      <c r="C81" s="11"/>
      <c r="D81" s="11"/>
      <c r="E81" s="11" t="s">
        <v>318</v>
      </c>
      <c r="F81" s="11"/>
      <c r="G81" s="101">
        <f ca="1">SUMIF('[1]JURNAL UMUM'!$D$8:$H$301,'[1]B.B PIUTANG'!C72,'[1]JURNAL UMUM'!$G$8:$G$301)</f>
        <v>500000</v>
      </c>
      <c r="H81" s="101">
        <f ca="1">SUMIF('[1]JURNAL UMUM'!$D$8:$H$301,'[1]B.B PIUTANG'!C72,'[1]JURNAL UMUM'!$H$8:$H$301)</f>
        <v>0</v>
      </c>
      <c r="I81" s="103">
        <f ca="1">IF(I80+G81&gt;J80+H81,(I80+G81)-(J80+H81),0)</f>
        <v>1000000</v>
      </c>
      <c r="J81" s="102">
        <f ca="1">IF(J80+H81&gt;I80+G81,(J80+H81)-(I80+G81),0)</f>
        <v>0</v>
      </c>
    </row>
    <row r="82" spans="1:10" ht="15.75" thickBot="1">
      <c r="A82" s="105"/>
      <c r="B82" s="45"/>
      <c r="C82" s="45"/>
      <c r="D82" s="45"/>
      <c r="E82" s="45"/>
      <c r="F82" s="45"/>
      <c r="G82" s="45"/>
      <c r="H82" s="45"/>
      <c r="I82" s="45"/>
      <c r="J82" s="106"/>
    </row>
    <row r="84" spans="1:10">
      <c r="C84" s="58"/>
    </row>
  </sheetData>
  <mergeCells count="78">
    <mergeCell ref="F11:F12"/>
    <mergeCell ref="G11:G12"/>
    <mergeCell ref="H11:H12"/>
    <mergeCell ref="A6:B6"/>
    <mergeCell ref="A7:B7"/>
    <mergeCell ref="A8:B8"/>
    <mergeCell ref="A9:B9"/>
    <mergeCell ref="A11:A12"/>
    <mergeCell ref="B11:B12"/>
    <mergeCell ref="I26:J26"/>
    <mergeCell ref="A33:B33"/>
    <mergeCell ref="A34:B34"/>
    <mergeCell ref="I11:J11"/>
    <mergeCell ref="A21:B21"/>
    <mergeCell ref="A22:B22"/>
    <mergeCell ref="A23:B23"/>
    <mergeCell ref="A24:B24"/>
    <mergeCell ref="A26:A27"/>
    <mergeCell ref="B26:B27"/>
    <mergeCell ref="C26:C27"/>
    <mergeCell ref="D26:D27"/>
    <mergeCell ref="E26:E27"/>
    <mergeCell ref="C11:C12"/>
    <mergeCell ref="D11:D12"/>
    <mergeCell ref="E11:E12"/>
    <mergeCell ref="C38:C39"/>
    <mergeCell ref="D38:D39"/>
    <mergeCell ref="F26:F27"/>
    <mergeCell ref="G26:G27"/>
    <mergeCell ref="H26:H27"/>
    <mergeCell ref="A45:B45"/>
    <mergeCell ref="A35:B35"/>
    <mergeCell ref="A36:B36"/>
    <mergeCell ref="A38:A39"/>
    <mergeCell ref="B38:B39"/>
    <mergeCell ref="E38:E39"/>
    <mergeCell ref="F38:F39"/>
    <mergeCell ref="G38:G39"/>
    <mergeCell ref="H38:H39"/>
    <mergeCell ref="I38:J38"/>
    <mergeCell ref="I50:J50"/>
    <mergeCell ref="A46:B46"/>
    <mergeCell ref="A47:B47"/>
    <mergeCell ref="A48:B48"/>
    <mergeCell ref="A50:A51"/>
    <mergeCell ref="B50:B51"/>
    <mergeCell ref="C50:C51"/>
    <mergeCell ref="D50:D51"/>
    <mergeCell ref="E50:E51"/>
    <mergeCell ref="F50:F51"/>
    <mergeCell ref="G50:G51"/>
    <mergeCell ref="H50:H51"/>
    <mergeCell ref="A59:B59"/>
    <mergeCell ref="A60:B60"/>
    <mergeCell ref="A61:B61"/>
    <mergeCell ref="A62:B62"/>
    <mergeCell ref="A64:A65"/>
    <mergeCell ref="B64:B65"/>
    <mergeCell ref="C77:C78"/>
    <mergeCell ref="D77:D78"/>
    <mergeCell ref="E77:E78"/>
    <mergeCell ref="C64:C65"/>
    <mergeCell ref="D64:D65"/>
    <mergeCell ref="E64:E65"/>
    <mergeCell ref="A72:B72"/>
    <mergeCell ref="A73:B73"/>
    <mergeCell ref="A74:B74"/>
    <mergeCell ref="A75:B75"/>
    <mergeCell ref="A77:A78"/>
    <mergeCell ref="B77:B78"/>
    <mergeCell ref="F77:F78"/>
    <mergeCell ref="G77:G78"/>
    <mergeCell ref="H77:H78"/>
    <mergeCell ref="I77:J77"/>
    <mergeCell ref="I64:J64"/>
    <mergeCell ref="F64:F65"/>
    <mergeCell ref="G64:G65"/>
    <mergeCell ref="H64:H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E21" sqref="E21:E22"/>
    </sheetView>
  </sheetViews>
  <sheetFormatPr defaultRowHeight="15"/>
  <cols>
    <col min="2" max="2" width="10" bestFit="1" customWidth="1"/>
    <col min="5" max="5" width="21.5703125" bestFit="1" customWidth="1"/>
    <col min="7" max="9" width="12.5703125" bestFit="1" customWidth="1"/>
    <col min="10" max="10" width="15.28515625" bestFit="1" customWidth="1"/>
  </cols>
  <sheetData>
    <row r="1" spans="1:10">
      <c r="A1" t="s">
        <v>300</v>
      </c>
    </row>
    <row r="2" spans="1:10">
      <c r="A2" s="58" t="s">
        <v>324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15.75" thickBot="1"/>
    <row r="4" spans="1:10">
      <c r="A4" s="147" t="s">
        <v>325</v>
      </c>
      <c r="B4" s="148"/>
      <c r="C4" s="82" t="s">
        <v>109</v>
      </c>
      <c r="D4" s="82"/>
      <c r="E4" s="82"/>
      <c r="F4" s="82"/>
      <c r="G4" s="82"/>
      <c r="H4" s="82"/>
      <c r="I4" s="82"/>
      <c r="J4" s="88"/>
    </row>
    <row r="5" spans="1:10">
      <c r="A5" s="149" t="s">
        <v>326</v>
      </c>
      <c r="B5" s="150"/>
      <c r="C5" s="58" t="str">
        <f>VLOOKUP(C4,'[1]MASTER ACCOUNT'!$G$33:$H$38,2,FALSE)</f>
        <v>PT. Nicol Photocam</v>
      </c>
      <c r="D5" s="58"/>
      <c r="E5" s="58"/>
      <c r="F5" s="58"/>
      <c r="G5" s="58"/>
      <c r="H5" s="58"/>
      <c r="I5" s="58"/>
      <c r="J5" s="89"/>
    </row>
    <row r="6" spans="1:10">
      <c r="A6" s="149" t="s">
        <v>327</v>
      </c>
      <c r="B6" s="150"/>
      <c r="C6" s="58"/>
      <c r="D6" s="58"/>
      <c r="E6" s="58"/>
      <c r="F6" s="58"/>
      <c r="G6" s="58"/>
      <c r="H6" s="58"/>
      <c r="I6" s="58"/>
      <c r="J6" s="89"/>
    </row>
    <row r="7" spans="1:10">
      <c r="A7" s="149" t="s">
        <v>309</v>
      </c>
      <c r="B7" s="150"/>
      <c r="C7" s="58"/>
      <c r="D7" s="58"/>
      <c r="E7" s="58"/>
      <c r="F7" s="58"/>
      <c r="G7" s="58"/>
      <c r="H7" s="58"/>
      <c r="I7" s="58"/>
      <c r="J7" s="89"/>
    </row>
    <row r="8" spans="1:10">
      <c r="A8" s="111"/>
      <c r="B8" s="58"/>
      <c r="C8" s="58"/>
      <c r="D8" s="58"/>
      <c r="E8" s="58"/>
      <c r="F8" s="58"/>
      <c r="G8" s="58"/>
      <c r="H8" s="58"/>
      <c r="I8" s="58"/>
      <c r="J8" s="89"/>
    </row>
    <row r="9" spans="1:10">
      <c r="A9" s="157" t="s">
        <v>311</v>
      </c>
      <c r="B9" s="153" t="s">
        <v>312</v>
      </c>
      <c r="C9" s="153" t="s">
        <v>328</v>
      </c>
      <c r="D9" s="153" t="s">
        <v>314</v>
      </c>
      <c r="E9" s="153" t="s">
        <v>231</v>
      </c>
      <c r="F9" s="153" t="s">
        <v>232</v>
      </c>
      <c r="G9" s="153" t="s">
        <v>233</v>
      </c>
      <c r="H9" s="153" t="s">
        <v>234</v>
      </c>
      <c r="I9" s="155" t="s">
        <v>316</v>
      </c>
      <c r="J9" s="156"/>
    </row>
    <row r="10" spans="1:10">
      <c r="A10" s="158"/>
      <c r="B10" s="154"/>
      <c r="C10" s="154"/>
      <c r="D10" s="154"/>
      <c r="E10" s="154"/>
      <c r="F10" s="154"/>
      <c r="G10" s="154"/>
      <c r="H10" s="154"/>
      <c r="I10" s="112" t="s">
        <v>233</v>
      </c>
      <c r="J10" s="113" t="s">
        <v>234</v>
      </c>
    </row>
    <row r="11" spans="1:10">
      <c r="A11" s="97"/>
      <c r="B11" s="11"/>
      <c r="C11" s="11"/>
      <c r="D11" s="11"/>
      <c r="E11" s="11"/>
      <c r="F11" s="11"/>
      <c r="G11" s="11"/>
      <c r="H11" s="11"/>
      <c r="I11" s="11"/>
      <c r="J11" s="98"/>
    </row>
    <row r="12" spans="1:10">
      <c r="A12" s="97"/>
      <c r="B12" s="114">
        <v>40878</v>
      </c>
      <c r="C12" s="11"/>
      <c r="D12" s="11"/>
      <c r="E12" s="11" t="s">
        <v>317</v>
      </c>
      <c r="F12" s="11"/>
      <c r="G12" s="115"/>
      <c r="H12" s="115"/>
      <c r="I12" s="115"/>
      <c r="J12" s="116">
        <f>VLOOKUP('[1]B.B HUTANG'!C4,'[1]MASTER ACCOUNT'!$G$33:$I$38,3,FALSE)</f>
        <v>196000000</v>
      </c>
    </row>
    <row r="13" spans="1:10">
      <c r="A13" s="117"/>
      <c r="B13" s="118">
        <v>40908</v>
      </c>
      <c r="C13" s="52"/>
      <c r="D13" s="52"/>
      <c r="E13" s="52" t="s">
        <v>329</v>
      </c>
      <c r="F13" s="52"/>
      <c r="G13" s="119">
        <f ca="1">SUMIF('[1]JURNAL UMUM'!$D$8:$H$301,'[1]B.B HUTANG'!C4,'[1]JURNAL UMUM'!$G$8:$G$301)</f>
        <v>416700000</v>
      </c>
      <c r="H13" s="119">
        <f ca="1">SUMIF('[1]JURNAL UMUM'!$D$8:$H$301,'[1]B.B HUTANG'!C4,'[1]JURNAL UMUM'!$H$8:$H$301)</f>
        <v>495400000</v>
      </c>
      <c r="I13" s="119">
        <f ca="1">IF(I12+G13&gt;J13+H13,(I12+G13)-(J12+H13),0)</f>
        <v>0</v>
      </c>
      <c r="J13" s="120">
        <f ca="1">IF(J12+H13&gt;I12+G13,(J12+H13)-(I12+G13),0)</f>
        <v>274700000</v>
      </c>
    </row>
    <row r="14" spans="1:10" ht="15.75" thickBot="1">
      <c r="A14" s="105"/>
      <c r="B14" s="45"/>
      <c r="C14" s="45"/>
      <c r="D14" s="45"/>
      <c r="E14" s="45"/>
      <c r="F14" s="45"/>
      <c r="G14" s="45"/>
      <c r="H14" s="45"/>
      <c r="I14" s="45"/>
      <c r="J14" s="106"/>
    </row>
    <row r="17" spans="1:10" ht="15.75" thickBot="1"/>
    <row r="18" spans="1:10" ht="12" customHeight="1">
      <c r="A18" s="147" t="s">
        <v>325</v>
      </c>
      <c r="B18" s="148"/>
      <c r="C18" s="82" t="s">
        <v>114</v>
      </c>
      <c r="D18" s="82"/>
      <c r="E18" s="82"/>
      <c r="F18" s="82"/>
      <c r="G18" s="82"/>
      <c r="H18" s="82"/>
      <c r="I18" s="82"/>
      <c r="J18" s="88"/>
    </row>
    <row r="19" spans="1:10">
      <c r="A19" s="149" t="s">
        <v>326</v>
      </c>
      <c r="B19" s="150"/>
      <c r="C19" s="58" t="s">
        <v>330</v>
      </c>
      <c r="D19" s="58"/>
      <c r="E19" s="58"/>
      <c r="F19" s="58"/>
      <c r="G19" s="58"/>
      <c r="H19" s="58"/>
      <c r="I19" s="58"/>
      <c r="J19" s="89"/>
    </row>
    <row r="20" spans="1:10">
      <c r="A20" s="149" t="s">
        <v>327</v>
      </c>
      <c r="B20" s="150"/>
      <c r="C20" s="58"/>
      <c r="D20" s="58"/>
      <c r="E20" s="58"/>
      <c r="F20" s="58"/>
      <c r="G20" s="58"/>
      <c r="H20" s="58"/>
      <c r="I20" s="58"/>
      <c r="J20" s="89"/>
    </row>
    <row r="21" spans="1:10">
      <c r="A21" s="149" t="s">
        <v>309</v>
      </c>
      <c r="B21" s="150"/>
      <c r="C21" s="58"/>
      <c r="D21" s="58"/>
      <c r="E21" s="58"/>
      <c r="F21" s="58"/>
      <c r="G21" s="58"/>
      <c r="H21" s="58"/>
      <c r="I21" s="58"/>
      <c r="J21" s="89"/>
    </row>
    <row r="22" spans="1:10">
      <c r="A22" s="111"/>
      <c r="B22" s="58"/>
      <c r="C22" s="58"/>
      <c r="D22" s="58"/>
      <c r="E22" s="58"/>
      <c r="F22" s="58"/>
      <c r="G22" s="58"/>
      <c r="H22" s="58"/>
      <c r="I22" s="58"/>
      <c r="J22" s="89"/>
    </row>
    <row r="23" spans="1:10" ht="15" customHeight="1">
      <c r="A23" s="157" t="s">
        <v>311</v>
      </c>
      <c r="B23" s="153" t="s">
        <v>312</v>
      </c>
      <c r="C23" s="153" t="s">
        <v>328</v>
      </c>
      <c r="D23" s="153" t="s">
        <v>314</v>
      </c>
      <c r="E23" s="153" t="s">
        <v>231</v>
      </c>
      <c r="F23" s="153" t="s">
        <v>232</v>
      </c>
      <c r="G23" s="153" t="s">
        <v>233</v>
      </c>
      <c r="H23" s="153" t="s">
        <v>234</v>
      </c>
      <c r="I23" s="155" t="s">
        <v>316</v>
      </c>
      <c r="J23" s="156"/>
    </row>
    <row r="24" spans="1:10">
      <c r="A24" s="158"/>
      <c r="B24" s="154"/>
      <c r="C24" s="154"/>
      <c r="D24" s="154"/>
      <c r="E24" s="154"/>
      <c r="F24" s="154"/>
      <c r="G24" s="154"/>
      <c r="H24" s="154"/>
      <c r="I24" s="112" t="s">
        <v>233</v>
      </c>
      <c r="J24" s="113" t="s">
        <v>234</v>
      </c>
    </row>
    <row r="25" spans="1:10">
      <c r="A25" s="97"/>
      <c r="B25" s="11"/>
      <c r="C25" s="11"/>
      <c r="D25" s="11"/>
      <c r="E25" s="11"/>
      <c r="F25" s="11"/>
      <c r="G25" s="11"/>
      <c r="H25" s="11"/>
      <c r="I25" s="11"/>
      <c r="J25" s="98"/>
    </row>
    <row r="26" spans="1:10">
      <c r="A26" s="97"/>
      <c r="B26" s="114">
        <v>40878</v>
      </c>
      <c r="C26" s="11"/>
      <c r="D26" s="11"/>
      <c r="E26" s="11" t="s">
        <v>317</v>
      </c>
      <c r="F26" s="11"/>
      <c r="G26" s="115"/>
      <c r="H26" s="115"/>
      <c r="I26" s="115"/>
      <c r="J26" s="116">
        <f>VLOOKUP('[1]B.B HUTANG'!C18,'[1]MASTER ACCOUNT'!$G$33:$I$38,3,FALSE)</f>
        <v>125000</v>
      </c>
    </row>
    <row r="27" spans="1:10">
      <c r="A27" s="117"/>
      <c r="B27" s="118">
        <v>40908</v>
      </c>
      <c r="C27" s="52"/>
      <c r="D27" s="52"/>
      <c r="E27" s="52" t="s">
        <v>329</v>
      </c>
      <c r="F27" s="52"/>
      <c r="G27" s="119">
        <f ca="1">SUMIF('[1]JURNAL UMUM'!$D$8:$H$301,'[1]B.B HUTANG'!C18,'[1]JURNAL UMUM'!$G$8:$G$301)</f>
        <v>0</v>
      </c>
      <c r="H27" s="119">
        <f ca="1">SUMIF('[1]JURNAL UMUM'!$D$8:$H$301,'[1]B.B HUTANG'!C18,'[1]JURNAL UMUM'!$H$8:$H$301)</f>
        <v>0</v>
      </c>
      <c r="I27" s="119">
        <f ca="1">IF(I26+G27&gt;J26+H27,(I26+G27)-(J26+H27),0)</f>
        <v>0</v>
      </c>
      <c r="J27" s="120">
        <f ca="1">IF(J26+H27&gt;I26+G27,(J26+H27)-(I26+G27),0)</f>
        <v>125000</v>
      </c>
    </row>
    <row r="28" spans="1:10" ht="15.75" thickBot="1">
      <c r="A28" s="105"/>
      <c r="B28" s="45"/>
      <c r="C28" s="45"/>
      <c r="D28" s="45"/>
      <c r="E28" s="45"/>
      <c r="F28" s="45"/>
      <c r="G28" s="45"/>
      <c r="H28" s="45"/>
      <c r="I28" s="45"/>
      <c r="J28" s="106"/>
    </row>
    <row r="31" spans="1:10" ht="15.75" thickBot="1"/>
    <row r="32" spans="1:10">
      <c r="A32" s="147" t="s">
        <v>325</v>
      </c>
      <c r="B32" s="148"/>
      <c r="C32" s="82" t="s">
        <v>117</v>
      </c>
      <c r="D32" s="82"/>
      <c r="E32" s="82"/>
      <c r="F32" s="82"/>
      <c r="G32" s="82"/>
      <c r="H32" s="82"/>
      <c r="I32" s="82"/>
      <c r="J32" s="88"/>
    </row>
    <row r="33" spans="1:10">
      <c r="A33" s="149" t="s">
        <v>326</v>
      </c>
      <c r="B33" s="150"/>
      <c r="C33" s="58" t="str">
        <f>VLOOKUP(C32,'[1]MASTER ACCOUNT'!$G$33:$H$38,2,FALSE)</f>
        <v>PT. MEY AYU</v>
      </c>
      <c r="D33" s="58"/>
      <c r="E33" s="58"/>
      <c r="F33" s="58"/>
      <c r="G33" s="58"/>
      <c r="H33" s="58"/>
      <c r="I33" s="58"/>
      <c r="J33" s="89"/>
    </row>
    <row r="34" spans="1:10">
      <c r="A34" s="149" t="s">
        <v>327</v>
      </c>
      <c r="B34" s="150"/>
      <c r="C34" s="58"/>
      <c r="D34" s="58"/>
      <c r="E34" s="58"/>
      <c r="F34" s="58"/>
      <c r="G34" s="58"/>
      <c r="H34" s="58"/>
      <c r="I34" s="58"/>
      <c r="J34" s="89"/>
    </row>
    <row r="35" spans="1:10">
      <c r="A35" s="149" t="s">
        <v>309</v>
      </c>
      <c r="B35" s="150"/>
      <c r="C35" s="58"/>
      <c r="D35" s="58"/>
      <c r="E35" s="58"/>
      <c r="F35" s="58"/>
      <c r="G35" s="58"/>
      <c r="H35" s="58"/>
      <c r="I35" s="58"/>
      <c r="J35" s="89"/>
    </row>
    <row r="36" spans="1:10" ht="15" customHeight="1">
      <c r="A36" s="111"/>
      <c r="B36" s="58"/>
      <c r="C36" s="58"/>
      <c r="D36" s="58"/>
      <c r="E36" s="58"/>
      <c r="F36" s="58"/>
      <c r="G36" s="58"/>
      <c r="H36" s="58"/>
      <c r="I36" s="58"/>
      <c r="J36" s="89"/>
    </row>
    <row r="37" spans="1:10">
      <c r="A37" s="157" t="s">
        <v>311</v>
      </c>
      <c r="B37" s="153" t="s">
        <v>312</v>
      </c>
      <c r="C37" s="153" t="s">
        <v>328</v>
      </c>
      <c r="D37" s="153" t="s">
        <v>314</v>
      </c>
      <c r="E37" s="153" t="s">
        <v>231</v>
      </c>
      <c r="F37" s="153" t="s">
        <v>232</v>
      </c>
      <c r="G37" s="153" t="s">
        <v>233</v>
      </c>
      <c r="H37" s="153" t="s">
        <v>234</v>
      </c>
      <c r="I37" s="155" t="s">
        <v>316</v>
      </c>
      <c r="J37" s="156"/>
    </row>
    <row r="38" spans="1:10">
      <c r="A38" s="158"/>
      <c r="B38" s="154"/>
      <c r="C38" s="154"/>
      <c r="D38" s="154"/>
      <c r="E38" s="154"/>
      <c r="F38" s="154"/>
      <c r="G38" s="154"/>
      <c r="H38" s="154"/>
      <c r="I38" s="112" t="s">
        <v>233</v>
      </c>
      <c r="J38" s="113" t="s">
        <v>234</v>
      </c>
    </row>
    <row r="39" spans="1:10">
      <c r="A39" s="97"/>
      <c r="B39" s="11"/>
      <c r="C39" s="11"/>
      <c r="D39" s="11"/>
      <c r="E39" s="11"/>
      <c r="F39" s="11"/>
      <c r="G39" s="11"/>
      <c r="H39" s="11"/>
      <c r="I39" s="11"/>
      <c r="J39" s="98"/>
    </row>
    <row r="40" spans="1:10">
      <c r="A40" s="97"/>
      <c r="B40" s="114">
        <v>40878</v>
      </c>
      <c r="C40" s="11"/>
      <c r="D40" s="11"/>
      <c r="E40" s="11" t="s">
        <v>317</v>
      </c>
      <c r="F40" s="11"/>
      <c r="G40" s="115"/>
      <c r="H40" s="115"/>
      <c r="I40" s="115"/>
      <c r="J40" s="116">
        <f>VLOOKUP('[1]B.B HUTANG'!C32,'[1]MASTER ACCOUNT'!$G$33:$I$38,3,FALSE)</f>
        <v>500000</v>
      </c>
    </row>
    <row r="41" spans="1:10">
      <c r="A41" s="117"/>
      <c r="B41" s="118">
        <v>40908</v>
      </c>
      <c r="C41" s="52"/>
      <c r="D41" s="52"/>
      <c r="E41" s="52" t="s">
        <v>329</v>
      </c>
      <c r="F41" s="52"/>
      <c r="G41" s="119">
        <f ca="1">SUMIF('[1]JURNAL UMUM'!$D$8:$H$301,'[1]B.B HUTANG'!C32,'[1]JURNAL UMUM'!$G$8:$G$301)</f>
        <v>0</v>
      </c>
      <c r="H41" s="119">
        <f ca="1">SUMIF('[1]JURNAL UMUM'!$D$8:$H$301,'[1]B.B HUTANG'!C32,'[1]JURNAL UMUM'!$H$8:$H$301)</f>
        <v>0</v>
      </c>
      <c r="I41" s="119">
        <f ca="1">IF(I40+G41&gt;J40+H41,(I40+G41)-(J40+H41),0)</f>
        <v>0</v>
      </c>
      <c r="J41" s="120">
        <f ca="1">IF(J40+H41&gt;I40+G41,(J40+H41)-(I40+G41),0)</f>
        <v>500000</v>
      </c>
    </row>
    <row r="42" spans="1:10" ht="15.75" thickBot="1">
      <c r="A42" s="105"/>
      <c r="B42" s="45"/>
      <c r="C42" s="45"/>
      <c r="D42" s="45"/>
      <c r="E42" s="45"/>
      <c r="F42" s="45"/>
      <c r="G42" s="45"/>
      <c r="H42" s="45"/>
      <c r="I42" s="45"/>
      <c r="J42" s="106"/>
    </row>
    <row r="44" spans="1:10" ht="15.75" thickBot="1"/>
    <row r="45" spans="1:10">
      <c r="A45" s="147" t="s">
        <v>325</v>
      </c>
      <c r="B45" s="148"/>
      <c r="C45" s="82" t="s">
        <v>120</v>
      </c>
      <c r="D45" s="82"/>
      <c r="E45" s="82"/>
      <c r="F45" s="82"/>
      <c r="G45" s="82"/>
      <c r="H45" s="82"/>
      <c r="I45" s="82"/>
      <c r="J45" s="88"/>
    </row>
    <row r="46" spans="1:10">
      <c r="A46" s="149" t="s">
        <v>326</v>
      </c>
      <c r="B46" s="150"/>
      <c r="C46" s="58" t="str">
        <f>VLOOKUP(C45,'[1]MASTER ACCOUNT'!$G$33:$H$38,2,FALSE)</f>
        <v>PT. NIKEN</v>
      </c>
      <c r="D46" s="58"/>
      <c r="E46" s="58"/>
      <c r="F46" s="58"/>
      <c r="G46" s="58"/>
      <c r="H46" s="58"/>
      <c r="I46" s="58"/>
      <c r="J46" s="89"/>
    </row>
    <row r="47" spans="1:10">
      <c r="A47" s="149" t="s">
        <v>327</v>
      </c>
      <c r="B47" s="150"/>
      <c r="C47" s="58"/>
      <c r="D47" s="58"/>
      <c r="E47" s="58"/>
      <c r="F47" s="58"/>
      <c r="G47" s="58"/>
      <c r="H47" s="58"/>
      <c r="I47" s="58"/>
      <c r="J47" s="89"/>
    </row>
    <row r="48" spans="1:10">
      <c r="A48" s="149" t="s">
        <v>309</v>
      </c>
      <c r="B48" s="150"/>
      <c r="C48" s="58"/>
      <c r="D48" s="58"/>
      <c r="E48" s="58"/>
      <c r="F48" s="58"/>
      <c r="G48" s="58"/>
      <c r="H48" s="58"/>
      <c r="I48" s="58"/>
      <c r="J48" s="89"/>
    </row>
    <row r="49" spans="1:10">
      <c r="A49" s="111"/>
      <c r="B49" s="58"/>
      <c r="C49" s="58"/>
      <c r="D49" s="58"/>
      <c r="E49" s="58"/>
      <c r="F49" s="58"/>
      <c r="G49" s="58"/>
      <c r="H49" s="58"/>
      <c r="I49" s="58"/>
      <c r="J49" s="89"/>
    </row>
    <row r="50" spans="1:10" ht="15" customHeight="1">
      <c r="A50" s="157" t="s">
        <v>311</v>
      </c>
      <c r="B50" s="153" t="s">
        <v>312</v>
      </c>
      <c r="C50" s="153" t="s">
        <v>328</v>
      </c>
      <c r="D50" s="153" t="s">
        <v>314</v>
      </c>
      <c r="E50" s="153" t="s">
        <v>231</v>
      </c>
      <c r="F50" s="153" t="s">
        <v>232</v>
      </c>
      <c r="G50" s="153" t="s">
        <v>233</v>
      </c>
      <c r="H50" s="153" t="s">
        <v>234</v>
      </c>
      <c r="I50" s="155" t="s">
        <v>316</v>
      </c>
      <c r="J50" s="156"/>
    </row>
    <row r="51" spans="1:10">
      <c r="A51" s="158"/>
      <c r="B51" s="154"/>
      <c r="C51" s="154"/>
      <c r="D51" s="154"/>
      <c r="E51" s="154"/>
      <c r="F51" s="154"/>
      <c r="G51" s="154"/>
      <c r="H51" s="154"/>
      <c r="I51" s="112" t="s">
        <v>233</v>
      </c>
      <c r="J51" s="113" t="s">
        <v>234</v>
      </c>
    </row>
    <row r="52" spans="1:10">
      <c r="A52" s="97"/>
      <c r="B52" s="11"/>
      <c r="C52" s="11"/>
      <c r="D52" s="11"/>
      <c r="E52" s="11"/>
      <c r="F52" s="11"/>
      <c r="G52" s="11"/>
      <c r="H52" s="11"/>
      <c r="I52" s="11"/>
      <c r="J52" s="98"/>
    </row>
    <row r="53" spans="1:10">
      <c r="A53" s="97"/>
      <c r="B53" s="114">
        <v>40878</v>
      </c>
      <c r="C53" s="11"/>
      <c r="D53" s="11"/>
      <c r="E53" s="11" t="s">
        <v>317</v>
      </c>
      <c r="F53" s="11"/>
      <c r="G53" s="115"/>
      <c r="H53" s="115"/>
      <c r="I53" s="115"/>
      <c r="J53" s="116">
        <f>VLOOKUP('[1]B.B HUTANG'!C45,'[1]MASTER ACCOUNT'!$G$33:$I$38,3,FALSE)</f>
        <v>600000</v>
      </c>
    </row>
    <row r="54" spans="1:10">
      <c r="A54" s="117"/>
      <c r="B54" s="118">
        <v>40908</v>
      </c>
      <c r="C54" s="52"/>
      <c r="D54" s="52"/>
      <c r="E54" s="52" t="s">
        <v>329</v>
      </c>
      <c r="F54" s="52"/>
      <c r="G54" s="119">
        <f ca="1">SUMIF('[1]JURNAL UMUM'!$D$8:$H$301,'[1]B.B HUTANG'!C45,'[1]JURNAL UMUM'!$G$8:$G$301)</f>
        <v>0</v>
      </c>
      <c r="H54" s="119">
        <f ca="1">SUMIF('[1]JURNAL UMUM'!$D$8:$H$301,'[1]B.B HUTANG'!C45,'[1]JURNAL UMUM'!$H$8:$H$301)</f>
        <v>0</v>
      </c>
      <c r="I54" s="119">
        <f ca="1">IF(I53+G54&gt;J53+H54,(I53+G54)-(J53+H54),0)</f>
        <v>0</v>
      </c>
      <c r="J54" s="120">
        <f ca="1">IF(J53+H54&gt;I53+G54,(J53+H54)-(I53+G54),0)</f>
        <v>600000</v>
      </c>
    </row>
    <row r="55" spans="1:10" ht="15.75" thickBot="1">
      <c r="A55" s="105"/>
      <c r="B55" s="45"/>
      <c r="C55" s="45"/>
      <c r="D55" s="45"/>
      <c r="E55" s="45"/>
      <c r="F55" s="45"/>
      <c r="G55" s="45"/>
      <c r="H55" s="45"/>
      <c r="I55" s="45"/>
      <c r="J55" s="106"/>
    </row>
  </sheetData>
  <mergeCells count="52">
    <mergeCell ref="F9:F10"/>
    <mergeCell ref="G9:G10"/>
    <mergeCell ref="H9:H10"/>
    <mergeCell ref="A4:B4"/>
    <mergeCell ref="A5:B5"/>
    <mergeCell ref="A6:B6"/>
    <mergeCell ref="A7:B7"/>
    <mergeCell ref="A9:A10"/>
    <mergeCell ref="B9:B10"/>
    <mergeCell ref="I23:J23"/>
    <mergeCell ref="A32:B32"/>
    <mergeCell ref="A33:B33"/>
    <mergeCell ref="I9:J9"/>
    <mergeCell ref="A18:B18"/>
    <mergeCell ref="A19:B19"/>
    <mergeCell ref="A20:B20"/>
    <mergeCell ref="A21:B21"/>
    <mergeCell ref="A23:A24"/>
    <mergeCell ref="B23:B24"/>
    <mergeCell ref="C23:C24"/>
    <mergeCell ref="D23:D24"/>
    <mergeCell ref="E23:E24"/>
    <mergeCell ref="C9:C10"/>
    <mergeCell ref="D9:D10"/>
    <mergeCell ref="E9:E10"/>
    <mergeCell ref="C37:C38"/>
    <mergeCell ref="D37:D38"/>
    <mergeCell ref="F23:F24"/>
    <mergeCell ref="G23:G24"/>
    <mergeCell ref="H23:H24"/>
    <mergeCell ref="A45:B45"/>
    <mergeCell ref="A34:B34"/>
    <mergeCell ref="A35:B35"/>
    <mergeCell ref="A37:A38"/>
    <mergeCell ref="B37:B38"/>
    <mergeCell ref="E37:E38"/>
    <mergeCell ref="F37:F38"/>
    <mergeCell ref="G37:G38"/>
    <mergeCell ref="H37:H38"/>
    <mergeCell ref="I37:J37"/>
    <mergeCell ref="I50:J50"/>
    <mergeCell ref="A46:B46"/>
    <mergeCell ref="A47:B47"/>
    <mergeCell ref="A48:B48"/>
    <mergeCell ref="A50:A51"/>
    <mergeCell ref="B50:B51"/>
    <mergeCell ref="C50:C51"/>
    <mergeCell ref="D50:D51"/>
    <mergeCell ref="E50:E51"/>
    <mergeCell ref="F50:F51"/>
    <mergeCell ref="G50:G51"/>
    <mergeCell ref="H50:H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66"/>
  <sheetViews>
    <sheetView tabSelected="1" workbookViewId="0">
      <selection activeCell="H12" sqref="H12"/>
    </sheetView>
  </sheetViews>
  <sheetFormatPr defaultRowHeight="15"/>
  <cols>
    <col min="2" max="2" width="10.7109375" customWidth="1"/>
    <col min="3" max="3" width="10" bestFit="1" customWidth="1"/>
    <col min="4" max="4" width="10" customWidth="1"/>
    <col min="5" max="5" width="21.5703125" bestFit="1" customWidth="1"/>
    <col min="6" max="6" width="7.7109375" customWidth="1"/>
    <col min="7" max="7" width="14.28515625" bestFit="1" customWidth="1"/>
    <col min="8" max="8" width="13.7109375" customWidth="1"/>
    <col min="9" max="9" width="14.28515625" bestFit="1" customWidth="1"/>
    <col min="10" max="10" width="13.140625" customWidth="1"/>
    <col min="12" max="12" width="9.28515625" bestFit="1" customWidth="1"/>
    <col min="13" max="13" width="10.5703125" bestFit="1" customWidth="1"/>
    <col min="15" max="15" width="11.5703125" bestFit="1" customWidth="1"/>
    <col min="16" max="16" width="12.5703125" bestFit="1" customWidth="1"/>
    <col min="17" max="17" width="10" bestFit="1" customWidth="1"/>
    <col min="18" max="18" width="15.28515625" bestFit="1" customWidth="1"/>
  </cols>
  <sheetData>
    <row r="1" spans="1:18">
      <c r="A1" t="s">
        <v>300</v>
      </c>
    </row>
    <row r="2" spans="1:18">
      <c r="A2" s="58" t="s">
        <v>331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15.75" thickBot="1"/>
    <row r="4" spans="1:18">
      <c r="A4" s="147" t="s">
        <v>345</v>
      </c>
      <c r="B4" s="148"/>
      <c r="C4" s="82" t="s">
        <v>332</v>
      </c>
      <c r="D4" s="109"/>
      <c r="E4" s="109"/>
      <c r="F4" s="82"/>
      <c r="G4" s="82"/>
      <c r="H4" s="82"/>
      <c r="I4" s="82"/>
      <c r="J4" s="88"/>
      <c r="K4" s="58"/>
      <c r="L4" s="58"/>
      <c r="M4" s="58"/>
      <c r="N4" s="58"/>
      <c r="O4" s="58"/>
      <c r="P4" s="58"/>
      <c r="Q4" s="58"/>
      <c r="R4" s="58"/>
    </row>
    <row r="5" spans="1:18">
      <c r="A5" s="149" t="s">
        <v>346</v>
      </c>
      <c r="B5" s="150"/>
      <c r="C5" s="58" t="str">
        <f>VLOOKUP(C4,'[1]MASTER ACCOUNT'!$A$5:$B$81,2,FALSE)</f>
        <v>Kas Kecil</v>
      </c>
      <c r="D5" s="110"/>
      <c r="E5" s="110"/>
      <c r="F5" s="58"/>
      <c r="G5" s="58"/>
      <c r="H5" s="58"/>
      <c r="I5" s="58"/>
      <c r="J5" s="89"/>
      <c r="K5" s="58"/>
      <c r="L5" s="58"/>
      <c r="M5" s="58"/>
      <c r="N5" s="58"/>
      <c r="O5" s="58"/>
      <c r="P5" s="58"/>
      <c r="Q5" s="58"/>
      <c r="R5" s="58"/>
    </row>
    <row r="6" spans="1:18">
      <c r="A6" s="111"/>
      <c r="B6" s="2"/>
      <c r="C6" s="2"/>
      <c r="D6" s="110"/>
      <c r="E6" s="110"/>
      <c r="F6" s="58"/>
      <c r="G6" s="58"/>
      <c r="H6" s="58"/>
      <c r="I6" s="58"/>
      <c r="J6" s="89"/>
      <c r="K6" s="58"/>
      <c r="L6" s="58"/>
      <c r="M6" s="58"/>
      <c r="N6" s="58"/>
      <c r="O6" s="58"/>
      <c r="P6" s="58"/>
      <c r="Q6" s="58"/>
      <c r="R6" s="58"/>
    </row>
    <row r="7" spans="1:18">
      <c r="A7" s="111"/>
      <c r="B7" s="58"/>
      <c r="C7" s="58"/>
      <c r="D7" s="58"/>
      <c r="E7" s="58"/>
      <c r="F7" s="58"/>
      <c r="G7" s="58"/>
      <c r="H7" s="58"/>
      <c r="I7" s="58"/>
      <c r="J7" s="89"/>
      <c r="K7" s="58"/>
      <c r="L7" s="58"/>
      <c r="M7" s="58"/>
      <c r="N7" s="58"/>
      <c r="O7" s="58"/>
      <c r="P7" s="58"/>
      <c r="Q7" s="58"/>
      <c r="R7" s="58"/>
    </row>
    <row r="8" spans="1:18" ht="15" customHeight="1">
      <c r="A8" s="160" t="s">
        <v>227</v>
      </c>
      <c r="B8" s="159" t="s">
        <v>312</v>
      </c>
      <c r="C8" s="159" t="s">
        <v>328</v>
      </c>
      <c r="D8" s="159" t="s">
        <v>314</v>
      </c>
      <c r="E8" s="159" t="s">
        <v>231</v>
      </c>
      <c r="F8" s="159" t="s">
        <v>232</v>
      </c>
      <c r="G8" s="153" t="s">
        <v>233</v>
      </c>
      <c r="H8" s="153" t="s">
        <v>234</v>
      </c>
      <c r="I8" s="155" t="s">
        <v>316</v>
      </c>
      <c r="J8" s="156"/>
    </row>
    <row r="9" spans="1:18">
      <c r="A9" s="160"/>
      <c r="B9" s="159"/>
      <c r="C9" s="159"/>
      <c r="D9" s="159"/>
      <c r="E9" s="159"/>
      <c r="F9" s="159"/>
      <c r="G9" s="154"/>
      <c r="H9" s="154"/>
      <c r="I9" s="123" t="s">
        <v>233</v>
      </c>
      <c r="J9" s="124" t="s">
        <v>234</v>
      </c>
    </row>
    <row r="10" spans="1:18">
      <c r="A10" s="97"/>
      <c r="B10" s="11"/>
      <c r="C10" s="11"/>
      <c r="D10" s="11"/>
      <c r="E10" s="11"/>
      <c r="F10" s="11"/>
      <c r="G10" s="11"/>
      <c r="H10" s="11"/>
      <c r="I10" s="11"/>
      <c r="J10" s="98"/>
    </row>
    <row r="11" spans="1:18">
      <c r="A11" s="97"/>
      <c r="B11" s="114">
        <v>40878</v>
      </c>
      <c r="C11" s="11"/>
      <c r="D11" s="11"/>
      <c r="E11" s="11" t="s">
        <v>317</v>
      </c>
      <c r="F11" s="11"/>
      <c r="G11" s="121"/>
      <c r="H11" s="121"/>
      <c r="I11" s="121">
        <f>VLOOKUP(C4,'[1]MASTER ACCOUNT'!$A$5:$E$81,4,FALSE)</f>
        <v>5000000</v>
      </c>
      <c r="J11" s="125"/>
    </row>
    <row r="12" spans="1:18">
      <c r="A12" s="97"/>
      <c r="B12" s="114">
        <v>40908</v>
      </c>
      <c r="C12" s="11"/>
      <c r="D12" s="11"/>
      <c r="E12" s="11" t="s">
        <v>318</v>
      </c>
      <c r="F12" s="11"/>
      <c r="G12" s="121">
        <f ca="1">SUMIF('[1]JURNAL UMUM'!$A$8:$H$301,'[1]BUKU BESAR'!C4,'[1]JURNAL UMUM'!$G$8:$G$301)</f>
        <v>600000</v>
      </c>
      <c r="H12" s="121">
        <f ca="1">SUMIF('[1]JURNAL UMUM'!$A$8:$H$301,'[1]BUKU BESAR'!C4,'[1]JURNAL UMUM'!$H$8:$H$301)</f>
        <v>1755000</v>
      </c>
      <c r="I12" s="121">
        <f ca="1">IF(I11+G12&gt;J11+H12,(I11+G12)-(J11+H12),0)</f>
        <v>3845000</v>
      </c>
      <c r="J12" s="125">
        <f ca="1">IF(J11+H12&gt;I11+G12,(J11+H12)-(I11+G12),0)</f>
        <v>0</v>
      </c>
    </row>
    <row r="13" spans="1:18" ht="15.75" thickBot="1">
      <c r="A13" s="105"/>
      <c r="B13" s="45"/>
      <c r="C13" s="45"/>
      <c r="D13" s="45"/>
      <c r="E13" s="45"/>
      <c r="F13" s="45"/>
      <c r="G13" s="45"/>
      <c r="H13" s="45"/>
      <c r="I13" s="45"/>
      <c r="J13" s="106"/>
      <c r="K13" s="58"/>
      <c r="L13" s="58"/>
    </row>
    <row r="16" spans="1:18" ht="11.25" customHeight="1" thickBot="1"/>
    <row r="17" spans="1:10">
      <c r="A17" s="147" t="s">
        <v>345</v>
      </c>
      <c r="B17" s="148"/>
      <c r="C17" s="82" t="s">
        <v>333</v>
      </c>
      <c r="D17" s="109"/>
      <c r="E17" s="109"/>
      <c r="F17" s="82"/>
      <c r="G17" s="82"/>
      <c r="H17" s="82"/>
      <c r="I17" s="82"/>
      <c r="J17" s="88"/>
    </row>
    <row r="18" spans="1:10">
      <c r="A18" s="149" t="s">
        <v>346</v>
      </c>
      <c r="B18" s="150"/>
      <c r="C18" s="58" t="str">
        <f>VLOOKUP(C17,'[1]MASTER ACCOUNT'!$A$5:$B$81,2,FALSE)</f>
        <v>Bank</v>
      </c>
      <c r="D18" s="110"/>
      <c r="E18" s="110"/>
      <c r="F18" s="58"/>
      <c r="G18" s="58"/>
      <c r="H18" s="58"/>
      <c r="I18" s="58"/>
      <c r="J18" s="89"/>
    </row>
    <row r="19" spans="1:10">
      <c r="A19" s="111"/>
      <c r="B19" s="2"/>
      <c r="C19" s="2"/>
      <c r="D19" s="110"/>
      <c r="E19" s="110"/>
      <c r="F19" s="58"/>
      <c r="G19" s="58"/>
      <c r="H19" s="58"/>
      <c r="I19" s="58"/>
      <c r="J19" s="89"/>
    </row>
    <row r="20" spans="1:10">
      <c r="A20" s="111"/>
      <c r="B20" s="58"/>
      <c r="C20" s="58"/>
      <c r="D20" s="58"/>
      <c r="E20" s="58"/>
      <c r="F20" s="58"/>
      <c r="G20" s="58"/>
      <c r="H20" s="58"/>
      <c r="I20" s="58"/>
      <c r="J20" s="89"/>
    </row>
    <row r="21" spans="1:10">
      <c r="A21" s="160" t="s">
        <v>227</v>
      </c>
      <c r="B21" s="159" t="s">
        <v>312</v>
      </c>
      <c r="C21" s="159" t="s">
        <v>328</v>
      </c>
      <c r="D21" s="159" t="s">
        <v>314</v>
      </c>
      <c r="E21" s="159" t="s">
        <v>231</v>
      </c>
      <c r="F21" s="159" t="s">
        <v>232</v>
      </c>
      <c r="G21" s="153" t="s">
        <v>233</v>
      </c>
      <c r="H21" s="153" t="s">
        <v>234</v>
      </c>
      <c r="I21" s="155" t="s">
        <v>316</v>
      </c>
      <c r="J21" s="156"/>
    </row>
    <row r="22" spans="1:10">
      <c r="A22" s="160"/>
      <c r="B22" s="159"/>
      <c r="C22" s="159"/>
      <c r="D22" s="159"/>
      <c r="E22" s="159"/>
      <c r="F22" s="159"/>
      <c r="G22" s="154"/>
      <c r="H22" s="154"/>
      <c r="I22" s="123" t="s">
        <v>233</v>
      </c>
      <c r="J22" s="124" t="s">
        <v>234</v>
      </c>
    </row>
    <row r="23" spans="1:10">
      <c r="A23" s="97"/>
      <c r="B23" s="11"/>
      <c r="C23" s="11"/>
      <c r="D23" s="11"/>
      <c r="E23" s="11"/>
      <c r="F23" s="11"/>
      <c r="G23" s="11"/>
      <c r="H23" s="11"/>
      <c r="I23" s="11"/>
      <c r="J23" s="98"/>
    </row>
    <row r="24" spans="1:10">
      <c r="A24" s="97"/>
      <c r="B24" s="114">
        <v>40878</v>
      </c>
      <c r="C24" s="11"/>
      <c r="D24" s="11"/>
      <c r="E24" s="11" t="s">
        <v>317</v>
      </c>
      <c r="F24" s="11"/>
      <c r="G24" s="121"/>
      <c r="H24" s="121"/>
      <c r="I24" s="121">
        <f>VLOOKUP(C17,'[1]MASTER ACCOUNT'!$A$5:$E$81,4,FALSE)</f>
        <v>208080282</v>
      </c>
      <c r="J24" s="125"/>
    </row>
    <row r="25" spans="1:10">
      <c r="A25" s="97"/>
      <c r="B25" s="114">
        <v>40908</v>
      </c>
      <c r="C25" s="11"/>
      <c r="D25" s="11"/>
      <c r="E25" s="11" t="s">
        <v>318</v>
      </c>
      <c r="F25" s="11"/>
      <c r="G25" s="121">
        <f ca="1">SUMIF('[1]JURNAL UMUM'!$A$8:$H$301,'[1]BUKU BESAR'!C17,'[1]JURNAL UMUM'!$G$8:$G$301)</f>
        <v>958818300</v>
      </c>
      <c r="H25" s="121">
        <f ca="1">SUMIF('[1]JURNAL UMUM'!$A$8:$H$301,'[1]BUKU BESAR'!C17,'[1]JURNAL UMUM'!$H$8:$H$301)</f>
        <v>405032000</v>
      </c>
      <c r="I25" s="121">
        <f ca="1">IF(I24+G25&gt;J24+H25,(I24+G25)-(J24+H25),0)</f>
        <v>761866582</v>
      </c>
      <c r="J25" s="125">
        <f ca="1">IF(J24+H25&gt;I24+G25,(J24+H25)-(I24+G25),0)</f>
        <v>0</v>
      </c>
    </row>
    <row r="26" spans="1:10" ht="15.75" thickBot="1">
      <c r="A26" s="105"/>
      <c r="B26" s="45"/>
      <c r="C26" s="45"/>
      <c r="D26" s="45"/>
      <c r="E26" s="45"/>
      <c r="F26" s="45"/>
      <c r="G26" s="45"/>
      <c r="H26" s="45"/>
      <c r="I26" s="45"/>
      <c r="J26" s="106"/>
    </row>
    <row r="28" spans="1:10" ht="15.75" thickBot="1"/>
    <row r="29" spans="1:10">
      <c r="A29" s="147" t="s">
        <v>345</v>
      </c>
      <c r="B29" s="148"/>
      <c r="C29" s="82" t="s">
        <v>334</v>
      </c>
      <c r="D29" s="109"/>
      <c r="E29" s="109"/>
      <c r="F29" s="82"/>
      <c r="G29" s="82"/>
      <c r="H29" s="82"/>
      <c r="I29" s="82"/>
      <c r="J29" s="88"/>
    </row>
    <row r="30" spans="1:10">
      <c r="A30" s="149" t="s">
        <v>346</v>
      </c>
      <c r="B30" s="150"/>
      <c r="C30" s="58" t="str">
        <f>VLOOKUP(C29,'[1]MASTER ACCOUNT'!$A$5:$B$81,2,FALSE)</f>
        <v>Surat surat berharga</v>
      </c>
      <c r="D30" s="110"/>
      <c r="E30" s="110"/>
      <c r="F30" s="58"/>
      <c r="G30" s="58"/>
      <c r="H30" s="58"/>
      <c r="I30" s="58"/>
      <c r="J30" s="89"/>
    </row>
    <row r="31" spans="1:10">
      <c r="A31" s="111"/>
      <c r="B31" s="2"/>
      <c r="C31" s="2"/>
      <c r="D31" s="110"/>
      <c r="E31" s="110"/>
      <c r="F31" s="58"/>
      <c r="G31" s="58"/>
      <c r="H31" s="58"/>
      <c r="I31" s="58"/>
      <c r="J31" s="89"/>
    </row>
    <row r="32" spans="1:10">
      <c r="A32" s="111"/>
      <c r="B32" s="58"/>
      <c r="C32" s="58"/>
      <c r="D32" s="58"/>
      <c r="E32" s="58"/>
      <c r="F32" s="58"/>
      <c r="G32" s="58"/>
      <c r="H32" s="58"/>
      <c r="I32" s="58"/>
      <c r="J32" s="89"/>
    </row>
    <row r="33" spans="1:10">
      <c r="A33" s="160" t="s">
        <v>227</v>
      </c>
      <c r="B33" s="159" t="s">
        <v>312</v>
      </c>
      <c r="C33" s="159" t="s">
        <v>328</v>
      </c>
      <c r="D33" s="159" t="s">
        <v>314</v>
      </c>
      <c r="E33" s="159" t="s">
        <v>231</v>
      </c>
      <c r="F33" s="159" t="s">
        <v>232</v>
      </c>
      <c r="G33" s="153" t="s">
        <v>233</v>
      </c>
      <c r="H33" s="153" t="s">
        <v>234</v>
      </c>
      <c r="I33" s="155" t="s">
        <v>316</v>
      </c>
      <c r="J33" s="156"/>
    </row>
    <row r="34" spans="1:10">
      <c r="A34" s="160"/>
      <c r="B34" s="159"/>
      <c r="C34" s="159"/>
      <c r="D34" s="159"/>
      <c r="E34" s="159"/>
      <c r="F34" s="159"/>
      <c r="G34" s="154"/>
      <c r="H34" s="154"/>
      <c r="I34" s="123" t="s">
        <v>233</v>
      </c>
      <c r="J34" s="124" t="s">
        <v>234</v>
      </c>
    </row>
    <row r="35" spans="1:10">
      <c r="A35" s="97"/>
      <c r="B35" s="11"/>
      <c r="C35" s="11"/>
      <c r="D35" s="11"/>
      <c r="E35" s="11"/>
      <c r="F35" s="11"/>
      <c r="G35" s="11"/>
      <c r="H35" s="11"/>
      <c r="I35" s="11"/>
      <c r="J35" s="98"/>
    </row>
    <row r="36" spans="1:10">
      <c r="A36" s="97"/>
      <c r="B36" s="114">
        <v>40878</v>
      </c>
      <c r="C36" s="11"/>
      <c r="D36" s="11"/>
      <c r="E36" s="11" t="s">
        <v>317</v>
      </c>
      <c r="F36" s="11"/>
      <c r="G36" s="121"/>
      <c r="H36" s="121"/>
      <c r="I36" s="121">
        <f>VLOOKUP(C29,'[1]MASTER ACCOUNT'!$A$5:$E$81,4,FALSE)</f>
        <v>90405000</v>
      </c>
      <c r="J36" s="125"/>
    </row>
    <row r="37" spans="1:10">
      <c r="A37" s="97"/>
      <c r="B37" s="114">
        <v>40908</v>
      </c>
      <c r="C37" s="11"/>
      <c r="D37" s="11"/>
      <c r="E37" s="11" t="s">
        <v>318</v>
      </c>
      <c r="F37" s="11"/>
      <c r="G37" s="121">
        <f ca="1">SUMIF('[1]JURNAL UMUM'!$A$8:$H$301,'[1]BUKU BESAR'!C29,'[1]JURNAL UMUM'!$G$8:$G$301)</f>
        <v>0</v>
      </c>
      <c r="H37" s="121">
        <f ca="1">SUMIF('[1]JURNAL UMUM'!$A$8:$H$301,'[1]BUKU BESAR'!C29,'[1]JURNAL UMUM'!$H$8:$H$301)</f>
        <v>45000000</v>
      </c>
      <c r="I37" s="121">
        <f ca="1">IF(I36+G37&gt;J36+H37,(I36+G37)-(J36+H37),0)</f>
        <v>45405000</v>
      </c>
      <c r="J37" s="125">
        <f ca="1">IF(J36+H37&gt;I36+G37,(J36+H37)-(I36+G37),0)</f>
        <v>0</v>
      </c>
    </row>
    <row r="38" spans="1:10" ht="15.75" thickBot="1">
      <c r="A38" s="105"/>
      <c r="B38" s="45"/>
      <c r="C38" s="45"/>
      <c r="D38" s="45"/>
      <c r="E38" s="45"/>
      <c r="F38" s="45"/>
      <c r="G38" s="45"/>
      <c r="H38" s="45"/>
      <c r="I38" s="45"/>
      <c r="J38" s="106"/>
    </row>
    <row r="40" spans="1:10" ht="15.75" thickBot="1"/>
    <row r="41" spans="1:10">
      <c r="A41" s="147" t="s">
        <v>345</v>
      </c>
      <c r="B41" s="148"/>
      <c r="C41" s="82" t="s">
        <v>335</v>
      </c>
      <c r="D41" s="109"/>
      <c r="E41" s="109"/>
      <c r="F41" s="82"/>
      <c r="G41" s="82"/>
      <c r="H41" s="82"/>
      <c r="I41" s="82"/>
      <c r="J41" s="88"/>
    </row>
    <row r="42" spans="1:10">
      <c r="A42" s="149" t="s">
        <v>346</v>
      </c>
      <c r="B42" s="150"/>
      <c r="C42" s="58" t="str">
        <f>VLOOKUP(C41,'[1]MASTER ACCOUNT'!$A$5:$B$81,2,FALSE)</f>
        <v>Piutang Usaha</v>
      </c>
      <c r="D42" s="110"/>
      <c r="E42" s="110"/>
      <c r="F42" s="58"/>
      <c r="G42" s="58"/>
      <c r="H42" s="58"/>
      <c r="I42" s="58"/>
      <c r="J42" s="89"/>
    </row>
    <row r="43" spans="1:10">
      <c r="A43" s="111"/>
      <c r="B43" s="2"/>
      <c r="C43" s="2"/>
      <c r="D43" s="110"/>
      <c r="E43" s="110"/>
      <c r="F43" s="58"/>
      <c r="G43" s="58"/>
      <c r="H43" s="58"/>
      <c r="I43" s="58"/>
      <c r="J43" s="89"/>
    </row>
    <row r="44" spans="1:10">
      <c r="A44" s="111"/>
      <c r="B44" s="58"/>
      <c r="C44" s="58"/>
      <c r="D44" s="58"/>
      <c r="E44" s="58"/>
      <c r="F44" s="58"/>
      <c r="G44" s="58"/>
      <c r="H44" s="58"/>
      <c r="I44" s="58"/>
      <c r="J44" s="89"/>
    </row>
    <row r="45" spans="1:10">
      <c r="A45" s="160" t="s">
        <v>227</v>
      </c>
      <c r="B45" s="159" t="s">
        <v>312</v>
      </c>
      <c r="C45" s="159" t="s">
        <v>328</v>
      </c>
      <c r="D45" s="159" t="s">
        <v>314</v>
      </c>
      <c r="E45" s="159" t="s">
        <v>231</v>
      </c>
      <c r="F45" s="159" t="s">
        <v>232</v>
      </c>
      <c r="G45" s="153" t="s">
        <v>233</v>
      </c>
      <c r="H45" s="153" t="s">
        <v>234</v>
      </c>
      <c r="I45" s="155" t="s">
        <v>316</v>
      </c>
      <c r="J45" s="156"/>
    </row>
    <row r="46" spans="1:10">
      <c r="A46" s="160"/>
      <c r="B46" s="159"/>
      <c r="C46" s="159"/>
      <c r="D46" s="159"/>
      <c r="E46" s="159"/>
      <c r="F46" s="159"/>
      <c r="G46" s="154"/>
      <c r="H46" s="154"/>
      <c r="I46" s="123" t="s">
        <v>233</v>
      </c>
      <c r="J46" s="124" t="s">
        <v>234</v>
      </c>
    </row>
    <row r="47" spans="1:10">
      <c r="A47" s="97"/>
      <c r="B47" s="11"/>
      <c r="C47" s="11"/>
      <c r="D47" s="11"/>
      <c r="E47" s="11"/>
      <c r="F47" s="11"/>
      <c r="G47" s="11"/>
      <c r="H47" s="11"/>
      <c r="I47" s="11"/>
      <c r="J47" s="98"/>
    </row>
    <row r="48" spans="1:10">
      <c r="A48" s="97"/>
      <c r="B48" s="114">
        <v>40878</v>
      </c>
      <c r="C48" s="11"/>
      <c r="D48" s="11"/>
      <c r="E48" s="11" t="s">
        <v>317</v>
      </c>
      <c r="F48" s="11"/>
      <c r="G48" s="121"/>
      <c r="H48" s="121"/>
      <c r="I48" s="121">
        <f>VLOOKUP(C41,'[1]MASTER ACCOUNT'!$A$5:$E$81,4,FALSE)</f>
        <v>181500000</v>
      </c>
      <c r="J48" s="125"/>
    </row>
    <row r="49" spans="1:10">
      <c r="A49" s="97"/>
      <c r="B49" s="114">
        <v>40908</v>
      </c>
      <c r="C49" s="11"/>
      <c r="D49" s="11"/>
      <c r="E49" s="11" t="s">
        <v>318</v>
      </c>
      <c r="F49" s="11"/>
      <c r="G49" s="121">
        <f ca="1">SUMIF('[1]JURNAL UMUM'!$A$8:$H$301,'[1]BUKU BESAR'!C41,'[1]JURNAL UMUM'!$G$8:$G$301)</f>
        <v>1006290000</v>
      </c>
      <c r="H49" s="121">
        <f ca="1">SUMIF('[1]JURNAL UMUM'!$A$8:$H$301,'[1]BUKU BESAR'!C41,'[1]JURNAL UMUM'!$H$8:$H$301)</f>
        <v>645653652</v>
      </c>
      <c r="I49" s="121">
        <f ca="1">IF(I48+G49&gt;J48+H49,(I48+G49)-(J48+H49),0)</f>
        <v>542136348</v>
      </c>
      <c r="J49" s="125">
        <f ca="1">IF(J48+H49&gt;I48+G49,(J48+H49)-(I48+G49),0)</f>
        <v>0</v>
      </c>
    </row>
    <row r="50" spans="1:10" ht="15.75" thickBot="1">
      <c r="A50" s="105"/>
      <c r="B50" s="45"/>
      <c r="C50" s="45"/>
      <c r="D50" s="45"/>
      <c r="E50" s="45"/>
      <c r="F50" s="45"/>
      <c r="G50" s="45"/>
      <c r="H50" s="45"/>
      <c r="I50" s="45"/>
      <c r="J50" s="106"/>
    </row>
    <row r="52" spans="1:10" ht="15.75" thickBot="1"/>
    <row r="53" spans="1:10">
      <c r="A53" s="147" t="s">
        <v>345</v>
      </c>
      <c r="B53" s="148"/>
      <c r="C53" s="82" t="s">
        <v>336</v>
      </c>
      <c r="D53" s="109"/>
      <c r="E53" s="109"/>
      <c r="F53" s="82"/>
      <c r="G53" s="82"/>
      <c r="H53" s="82"/>
      <c r="I53" s="82"/>
      <c r="J53" s="88"/>
    </row>
    <row r="54" spans="1:10">
      <c r="A54" s="149" t="s">
        <v>346</v>
      </c>
      <c r="B54" s="150"/>
      <c r="C54" s="58" t="str">
        <f>VLOOKUP(C53,'[1]MASTER ACCOUNT'!$A$5:$B$81,2,FALSE)</f>
        <v>Cadangan Kerugian Piutang</v>
      </c>
      <c r="D54" s="110"/>
      <c r="E54" s="110"/>
      <c r="F54" s="58"/>
      <c r="G54" s="58"/>
      <c r="H54" s="58"/>
      <c r="I54" s="58"/>
      <c r="J54" s="89"/>
    </row>
    <row r="55" spans="1:10">
      <c r="A55" s="111"/>
      <c r="B55" s="2"/>
      <c r="C55" s="2"/>
      <c r="D55" s="110"/>
      <c r="E55" s="110"/>
      <c r="F55" s="58"/>
      <c r="G55" s="58"/>
      <c r="H55" s="58"/>
      <c r="I55" s="58"/>
      <c r="J55" s="89"/>
    </row>
    <row r="56" spans="1:10">
      <c r="A56" s="111"/>
      <c r="B56" s="58"/>
      <c r="C56" s="58"/>
      <c r="D56" s="58"/>
      <c r="E56" s="58"/>
      <c r="F56" s="58"/>
      <c r="G56" s="58"/>
      <c r="H56" s="58"/>
      <c r="I56" s="58"/>
      <c r="J56" s="89"/>
    </row>
    <row r="57" spans="1:10">
      <c r="A57" s="160" t="s">
        <v>227</v>
      </c>
      <c r="B57" s="159" t="s">
        <v>312</v>
      </c>
      <c r="C57" s="159" t="s">
        <v>328</v>
      </c>
      <c r="D57" s="159" t="s">
        <v>314</v>
      </c>
      <c r="E57" s="159" t="s">
        <v>231</v>
      </c>
      <c r="F57" s="159" t="s">
        <v>232</v>
      </c>
      <c r="G57" s="153" t="s">
        <v>233</v>
      </c>
      <c r="H57" s="153" t="s">
        <v>234</v>
      </c>
      <c r="I57" s="155" t="s">
        <v>316</v>
      </c>
      <c r="J57" s="156"/>
    </row>
    <row r="58" spans="1:10">
      <c r="A58" s="160"/>
      <c r="B58" s="159"/>
      <c r="C58" s="159"/>
      <c r="D58" s="159"/>
      <c r="E58" s="159"/>
      <c r="F58" s="159"/>
      <c r="G58" s="154"/>
      <c r="H58" s="154"/>
      <c r="I58" s="123" t="s">
        <v>233</v>
      </c>
      <c r="J58" s="124" t="s">
        <v>234</v>
      </c>
    </row>
    <row r="59" spans="1:10">
      <c r="A59" s="97"/>
      <c r="B59" s="11"/>
      <c r="C59" s="11"/>
      <c r="D59" s="11"/>
      <c r="E59" s="11"/>
      <c r="F59" s="11"/>
      <c r="G59" s="11"/>
      <c r="H59" s="11"/>
      <c r="I59" s="11"/>
      <c r="J59" s="98"/>
    </row>
    <row r="60" spans="1:10">
      <c r="A60" s="97"/>
      <c r="B60" s="114">
        <v>40878</v>
      </c>
      <c r="C60" s="11"/>
      <c r="D60" s="11"/>
      <c r="E60" s="11" t="s">
        <v>317</v>
      </c>
      <c r="F60" s="11"/>
      <c r="G60" s="121"/>
      <c r="H60" s="121"/>
      <c r="I60" s="121"/>
      <c r="J60" s="125">
        <f>VLOOKUP(C53,'[1]MASTER ACCOUNT'!$A$5:$E$81,5,FALSE)</f>
        <v>10840000</v>
      </c>
    </row>
    <row r="61" spans="1:10">
      <c r="A61" s="97"/>
      <c r="B61" s="114">
        <v>40908</v>
      </c>
      <c r="C61" s="11"/>
      <c r="D61" s="11"/>
      <c r="E61" s="11" t="s">
        <v>318</v>
      </c>
      <c r="F61" s="11"/>
      <c r="G61" s="121">
        <f ca="1">SUMIF('[1]JURNAL UMUM'!$A$8:$H$301,'[1]BUKU BESAR'!C53,'[1]JURNAL UMUM'!$G$8:$G$301)</f>
        <v>0</v>
      </c>
      <c r="H61" s="121">
        <f ca="1">SUMIF('[1]JURNAL UMUM'!$A$8:$H$301,'[1]BUKU BESAR'!C53,'[1]JURNAL UMUM'!$H$8:$H$301)</f>
        <v>0</v>
      </c>
      <c r="I61" s="121">
        <f ca="1">IF(I60+G61&gt;J60+H61,(I60+G61)-(J60+H61),0)</f>
        <v>0</v>
      </c>
      <c r="J61" s="125">
        <f ca="1">IF(J60+H61&gt;I60+G61,(J60+H61)-(I60+G61),0)</f>
        <v>10840000</v>
      </c>
    </row>
    <row r="62" spans="1:10" ht="15.75" thickBot="1">
      <c r="A62" s="105"/>
      <c r="B62" s="45"/>
      <c r="C62" s="45"/>
      <c r="D62" s="45"/>
      <c r="E62" s="45"/>
      <c r="F62" s="45"/>
      <c r="G62" s="45"/>
      <c r="H62" s="45"/>
      <c r="I62" s="45"/>
      <c r="J62" s="106"/>
    </row>
    <row r="64" spans="1:10" ht="15.75" thickBot="1"/>
    <row r="65" spans="1:10">
      <c r="A65" s="147" t="s">
        <v>345</v>
      </c>
      <c r="B65" s="148"/>
      <c r="C65" s="82" t="s">
        <v>337</v>
      </c>
      <c r="D65" s="109"/>
      <c r="E65" s="109"/>
      <c r="F65" s="82"/>
      <c r="G65" s="82"/>
      <c r="H65" s="82"/>
      <c r="I65" s="82"/>
      <c r="J65" s="88"/>
    </row>
    <row r="66" spans="1:10">
      <c r="A66" s="149" t="s">
        <v>346</v>
      </c>
      <c r="B66" s="150"/>
      <c r="C66" s="58" t="str">
        <f>VLOOKUP(C65,'[1]MASTER ACCOUNT'!$A$5:$B$81,2,FALSE)</f>
        <v>Piutang Karyawan</v>
      </c>
      <c r="D66" s="110"/>
      <c r="E66" s="110"/>
      <c r="F66" s="58"/>
      <c r="G66" s="58"/>
      <c r="H66" s="58"/>
      <c r="I66" s="58"/>
      <c r="J66" s="89"/>
    </row>
    <row r="67" spans="1:10">
      <c r="A67" s="111"/>
      <c r="B67" s="2"/>
      <c r="C67" s="2"/>
      <c r="D67" s="110"/>
      <c r="E67" s="110"/>
      <c r="F67" s="58"/>
      <c r="G67" s="58"/>
      <c r="H67" s="58"/>
      <c r="I67" s="58"/>
      <c r="J67" s="89"/>
    </row>
    <row r="68" spans="1:10">
      <c r="A68" s="111"/>
      <c r="B68" s="58"/>
      <c r="C68" s="58"/>
      <c r="D68" s="58"/>
      <c r="E68" s="58"/>
      <c r="F68" s="58"/>
      <c r="G68" s="58"/>
      <c r="H68" s="58"/>
      <c r="I68" s="58"/>
      <c r="J68" s="89"/>
    </row>
    <row r="69" spans="1:10">
      <c r="A69" s="160" t="s">
        <v>227</v>
      </c>
      <c r="B69" s="159" t="s">
        <v>312</v>
      </c>
      <c r="C69" s="159" t="s">
        <v>328</v>
      </c>
      <c r="D69" s="159" t="s">
        <v>314</v>
      </c>
      <c r="E69" s="159" t="s">
        <v>231</v>
      </c>
      <c r="F69" s="159" t="s">
        <v>232</v>
      </c>
      <c r="G69" s="153" t="s">
        <v>233</v>
      </c>
      <c r="H69" s="153" t="s">
        <v>234</v>
      </c>
      <c r="I69" s="155" t="s">
        <v>316</v>
      </c>
      <c r="J69" s="156"/>
    </row>
    <row r="70" spans="1:10">
      <c r="A70" s="160"/>
      <c r="B70" s="159"/>
      <c r="C70" s="159"/>
      <c r="D70" s="159"/>
      <c r="E70" s="159"/>
      <c r="F70" s="159"/>
      <c r="G70" s="154"/>
      <c r="H70" s="154"/>
      <c r="I70" s="123" t="s">
        <v>233</v>
      </c>
      <c r="J70" s="124" t="s">
        <v>234</v>
      </c>
    </row>
    <row r="71" spans="1:10">
      <c r="A71" s="97"/>
      <c r="B71" s="11"/>
      <c r="C71" s="11"/>
      <c r="D71" s="11"/>
      <c r="E71" s="11"/>
      <c r="F71" s="11"/>
      <c r="G71" s="11"/>
      <c r="H71" s="11"/>
      <c r="I71" s="11"/>
      <c r="J71" s="98"/>
    </row>
    <row r="72" spans="1:10">
      <c r="A72" s="97"/>
      <c r="B72" s="114">
        <v>40878</v>
      </c>
      <c r="C72" s="11"/>
      <c r="D72" s="11"/>
      <c r="E72" s="11" t="s">
        <v>317</v>
      </c>
      <c r="F72" s="11"/>
      <c r="G72" s="121"/>
      <c r="H72" s="121"/>
      <c r="I72" s="121">
        <f>VLOOKUP(C65,'[1]MASTER ACCOUNT'!$A$5:$E$81,4,FALSE)</f>
        <v>2100000</v>
      </c>
      <c r="J72" s="125"/>
    </row>
    <row r="73" spans="1:10">
      <c r="A73" s="97"/>
      <c r="B73" s="114">
        <v>40908</v>
      </c>
      <c r="C73" s="11"/>
      <c r="D73" s="11"/>
      <c r="E73" s="11" t="s">
        <v>318</v>
      </c>
      <c r="F73" s="11"/>
      <c r="G73" s="121">
        <f ca="1">SUMIF('[1]JURNAL UMUM'!$A$8:$H$301,'[1]BUKU BESAR'!C65,'[1]JURNAL UMUM'!$G$8:$G$301)</f>
        <v>500000</v>
      </c>
      <c r="H73" s="121">
        <f ca="1">SUMIF('[1]JURNAL UMUM'!$A$8:$H$301,'[1]BUKU BESAR'!C65,'[1]JURNAL UMUM'!$H$8:$H$301)</f>
        <v>2100000</v>
      </c>
      <c r="I73" s="121">
        <f ca="1">IF(I72+G73&gt;J72+H73,(I72+G73)-(J72+H73),0)</f>
        <v>500000</v>
      </c>
      <c r="J73" s="125">
        <f ca="1">IF(J72+H73&gt;I72+G73,(J72+H73)-(I72+G73),0)</f>
        <v>0</v>
      </c>
    </row>
    <row r="74" spans="1:10" ht="15.75" thickBot="1">
      <c r="A74" s="105"/>
      <c r="B74" s="45"/>
      <c r="C74" s="45"/>
      <c r="D74" s="45"/>
      <c r="E74" s="45"/>
      <c r="F74" s="45"/>
      <c r="G74" s="45"/>
      <c r="H74" s="45"/>
      <c r="I74" s="45"/>
      <c r="J74" s="106"/>
    </row>
    <row r="76" spans="1:10" ht="15.75" thickBot="1"/>
    <row r="77" spans="1:10">
      <c r="A77" s="147" t="s">
        <v>345</v>
      </c>
      <c r="B77" s="148"/>
      <c r="C77" s="82" t="s">
        <v>347</v>
      </c>
      <c r="D77" s="109"/>
      <c r="E77" s="109"/>
      <c r="F77" s="82"/>
      <c r="G77" s="82"/>
      <c r="H77" s="82"/>
      <c r="I77" s="82"/>
      <c r="J77" s="88"/>
    </row>
    <row r="78" spans="1:10">
      <c r="A78" s="149" t="s">
        <v>346</v>
      </c>
      <c r="B78" s="150"/>
      <c r="C78" s="58" t="str">
        <f>VLOOKUP(C77,'[1]MASTER ACCOUNT'!$A$5:$B$81,2,FALSE)</f>
        <v>Piutang Lain-lain</v>
      </c>
      <c r="D78" s="110"/>
      <c r="E78" s="110"/>
      <c r="F78" s="58"/>
      <c r="G78" s="58"/>
      <c r="H78" s="58"/>
      <c r="I78" s="58"/>
      <c r="J78" s="89"/>
    </row>
    <row r="79" spans="1:10">
      <c r="A79" s="111"/>
      <c r="B79" s="2"/>
      <c r="C79" s="2"/>
      <c r="D79" s="110"/>
      <c r="E79" s="110"/>
      <c r="F79" s="58"/>
      <c r="G79" s="58"/>
      <c r="H79" s="58"/>
      <c r="I79" s="58"/>
      <c r="J79" s="89"/>
    </row>
    <row r="80" spans="1:10">
      <c r="A80" s="111"/>
      <c r="B80" s="58"/>
      <c r="C80" s="58"/>
      <c r="D80" s="58"/>
      <c r="E80" s="58"/>
      <c r="F80" s="58"/>
      <c r="G80" s="58"/>
      <c r="H80" s="58"/>
      <c r="I80" s="58"/>
      <c r="J80" s="89"/>
    </row>
    <row r="81" spans="1:10">
      <c r="A81" s="160" t="s">
        <v>227</v>
      </c>
      <c r="B81" s="159" t="s">
        <v>312</v>
      </c>
      <c r="C81" s="159" t="s">
        <v>328</v>
      </c>
      <c r="D81" s="159" t="s">
        <v>314</v>
      </c>
      <c r="E81" s="159" t="s">
        <v>231</v>
      </c>
      <c r="F81" s="159" t="s">
        <v>232</v>
      </c>
      <c r="G81" s="153" t="s">
        <v>233</v>
      </c>
      <c r="H81" s="153" t="s">
        <v>234</v>
      </c>
      <c r="I81" s="155" t="s">
        <v>316</v>
      </c>
      <c r="J81" s="156"/>
    </row>
    <row r="82" spans="1:10">
      <c r="A82" s="160"/>
      <c r="B82" s="159"/>
      <c r="C82" s="159"/>
      <c r="D82" s="159"/>
      <c r="E82" s="159"/>
      <c r="F82" s="159"/>
      <c r="G82" s="154"/>
      <c r="H82" s="154"/>
      <c r="I82" s="123" t="s">
        <v>233</v>
      </c>
      <c r="J82" s="124" t="s">
        <v>234</v>
      </c>
    </row>
    <row r="83" spans="1:10">
      <c r="A83" s="97"/>
      <c r="B83" s="11"/>
      <c r="C83" s="11"/>
      <c r="D83" s="11"/>
      <c r="E83" s="11"/>
      <c r="F83" s="11"/>
      <c r="G83" s="11"/>
      <c r="H83" s="11"/>
      <c r="I83" s="11"/>
      <c r="J83" s="98"/>
    </row>
    <row r="84" spans="1:10">
      <c r="A84" s="97"/>
      <c r="B84" s="114">
        <v>40878</v>
      </c>
      <c r="C84" s="11"/>
      <c r="D84" s="11"/>
      <c r="E84" s="11" t="s">
        <v>317</v>
      </c>
      <c r="F84" s="11"/>
      <c r="G84" s="121"/>
      <c r="H84" s="121"/>
      <c r="I84" s="121">
        <f>VLOOKUP(C77,'[1]MASTER ACCOUNT'!$A$5:$E$81,4,FALSE)</f>
        <v>0</v>
      </c>
      <c r="J84" s="125"/>
    </row>
    <row r="85" spans="1:10">
      <c r="A85" s="97"/>
      <c r="B85" s="114">
        <v>40908</v>
      </c>
      <c r="C85" s="11"/>
      <c r="D85" s="11"/>
      <c r="E85" s="11" t="s">
        <v>318</v>
      </c>
      <c r="F85" s="11"/>
      <c r="G85" s="121">
        <f ca="1">SUMIF('[1]JURNAL UMUM'!$A$8:$H$301,'[1]BUKU BESAR'!C77,'[1]JURNAL UMUM'!$G$8:$G$301)</f>
        <v>0</v>
      </c>
      <c r="H85" s="121">
        <f ca="1">SUMIF('[1]JURNAL UMUM'!$A$8:$H$301,'[1]BUKU BESAR'!C77,'[1]JURNAL UMUM'!$H$8:$H$301)</f>
        <v>0</v>
      </c>
      <c r="I85" s="121">
        <f ca="1">IF(I84+G85&gt;J84+H85,(I84+G85)-(J84+H85),0)</f>
        <v>0</v>
      </c>
      <c r="J85" s="125">
        <f ca="1">IF(J84+H85&gt;I84+G85,(J84+H85)-(I84+G85),0)</f>
        <v>0</v>
      </c>
    </row>
    <row r="86" spans="1:10" ht="15.75" thickBot="1">
      <c r="A86" s="105"/>
      <c r="B86" s="45"/>
      <c r="C86" s="45"/>
      <c r="D86" s="45"/>
      <c r="E86" s="45"/>
      <c r="F86" s="45"/>
      <c r="G86" s="45"/>
      <c r="H86" s="45"/>
      <c r="I86" s="45"/>
      <c r="J86" s="106"/>
    </row>
    <row r="88" spans="1:10" ht="15.75" thickBot="1"/>
    <row r="89" spans="1:10">
      <c r="A89" s="147" t="s">
        <v>345</v>
      </c>
      <c r="B89" s="148"/>
      <c r="C89" s="82" t="s">
        <v>338</v>
      </c>
      <c r="D89" s="109"/>
      <c r="E89" s="109"/>
      <c r="F89" s="82"/>
      <c r="G89" s="82"/>
      <c r="H89" s="82"/>
      <c r="I89" s="82"/>
      <c r="J89" s="88"/>
    </row>
    <row r="90" spans="1:10">
      <c r="A90" s="149" t="s">
        <v>346</v>
      </c>
      <c r="B90" s="150"/>
      <c r="C90" s="58" t="str">
        <f>VLOOKUP(C89,'[1]MASTER ACCOUNT'!$A$5:$B$81,2,FALSE)</f>
        <v>Persediaan Barang Dagang</v>
      </c>
      <c r="D90" s="110"/>
      <c r="E90" s="110"/>
      <c r="F90" s="58"/>
      <c r="G90" s="58"/>
      <c r="H90" s="58"/>
      <c r="I90" s="58"/>
      <c r="J90" s="89"/>
    </row>
    <row r="91" spans="1:10">
      <c r="A91" s="111"/>
      <c r="B91" s="2"/>
      <c r="C91" s="2"/>
      <c r="D91" s="110"/>
      <c r="E91" s="110"/>
      <c r="F91" s="58"/>
      <c r="G91" s="58"/>
      <c r="H91" s="58"/>
      <c r="I91" s="58"/>
      <c r="J91" s="89"/>
    </row>
    <row r="92" spans="1:10">
      <c r="A92" s="111"/>
      <c r="B92" s="58"/>
      <c r="C92" s="58"/>
      <c r="D92" s="58"/>
      <c r="E92" s="58"/>
      <c r="F92" s="58"/>
      <c r="G92" s="58"/>
      <c r="H92" s="58"/>
      <c r="I92" s="58"/>
      <c r="J92" s="89"/>
    </row>
    <row r="93" spans="1:10">
      <c r="A93" s="160" t="s">
        <v>227</v>
      </c>
      <c r="B93" s="159" t="s">
        <v>312</v>
      </c>
      <c r="C93" s="159" t="s">
        <v>328</v>
      </c>
      <c r="D93" s="159" t="s">
        <v>314</v>
      </c>
      <c r="E93" s="159" t="s">
        <v>231</v>
      </c>
      <c r="F93" s="159" t="s">
        <v>232</v>
      </c>
      <c r="G93" s="153" t="s">
        <v>233</v>
      </c>
      <c r="H93" s="153" t="s">
        <v>234</v>
      </c>
      <c r="I93" s="155" t="s">
        <v>316</v>
      </c>
      <c r="J93" s="156"/>
    </row>
    <row r="94" spans="1:10">
      <c r="A94" s="160"/>
      <c r="B94" s="159"/>
      <c r="C94" s="159"/>
      <c r="D94" s="159"/>
      <c r="E94" s="159"/>
      <c r="F94" s="159"/>
      <c r="G94" s="154"/>
      <c r="H94" s="154"/>
      <c r="I94" s="123" t="s">
        <v>233</v>
      </c>
      <c r="J94" s="124" t="s">
        <v>234</v>
      </c>
    </row>
    <row r="95" spans="1:10">
      <c r="A95" s="97"/>
      <c r="B95" s="11"/>
      <c r="C95" s="11"/>
      <c r="D95" s="11"/>
      <c r="E95" s="11"/>
      <c r="F95" s="11"/>
      <c r="G95" s="11"/>
      <c r="H95" s="11"/>
      <c r="I95" s="11"/>
      <c r="J95" s="98"/>
    </row>
    <row r="96" spans="1:10">
      <c r="A96" s="97"/>
      <c r="B96" s="114">
        <v>40878</v>
      </c>
      <c r="C96" s="11"/>
      <c r="D96" s="11"/>
      <c r="E96" s="11" t="s">
        <v>317</v>
      </c>
      <c r="F96" s="11"/>
      <c r="G96" s="121"/>
      <c r="H96" s="121"/>
      <c r="I96" s="121">
        <f>VLOOKUP(C89,'[1]MASTER ACCOUNT'!$A$5:$E$81,4,FALSE)</f>
        <v>891600000</v>
      </c>
      <c r="J96" s="125"/>
    </row>
    <row r="97" spans="1:10">
      <c r="A97" s="97"/>
      <c r="B97" s="114">
        <v>40908</v>
      </c>
      <c r="C97" s="11"/>
      <c r="D97" s="11"/>
      <c r="E97" s="11" t="s">
        <v>318</v>
      </c>
      <c r="F97" s="11"/>
      <c r="G97" s="121">
        <f ca="1">SUMIF('[1]JURNAL UMUM'!$A$8:$H$301,'[1]BUKU BESAR'!C89,'[1]JURNAL UMUM'!$G$8:$G$301)</f>
        <v>432027777</v>
      </c>
      <c r="H97" s="121">
        <f ca="1">SUMIF('[1]JURNAL UMUM'!$A$8:$H$301,'[1]BUKU BESAR'!C89,'[1]JURNAL UMUM'!$H$8:$H$301)</f>
        <v>1006097352</v>
      </c>
      <c r="I97" s="121">
        <f ca="1">IF(I96+G97&gt;J96+H97,(I96+G97)-(J96+H97),0)</f>
        <v>317530425</v>
      </c>
      <c r="J97" s="125">
        <f ca="1">IF(J96+H97&gt;I96+G97,(J96+H97)-(I96+G97),0)</f>
        <v>0</v>
      </c>
    </row>
    <row r="98" spans="1:10" ht="15.75" thickBot="1">
      <c r="A98" s="105"/>
      <c r="B98" s="45"/>
      <c r="C98" s="45"/>
      <c r="D98" s="45"/>
      <c r="E98" s="45"/>
      <c r="F98" s="45"/>
      <c r="G98" s="45"/>
      <c r="H98" s="45"/>
      <c r="I98" s="45"/>
      <c r="J98" s="106"/>
    </row>
    <row r="100" spans="1:10" ht="15.75" thickBot="1"/>
    <row r="101" spans="1:10">
      <c r="A101" s="147" t="s">
        <v>345</v>
      </c>
      <c r="B101" s="148"/>
      <c r="C101" s="82" t="s">
        <v>339</v>
      </c>
      <c r="D101" s="109"/>
      <c r="E101" s="109"/>
      <c r="F101" s="82"/>
      <c r="G101" s="82"/>
      <c r="H101" s="82"/>
      <c r="I101" s="82"/>
      <c r="J101" s="88"/>
    </row>
    <row r="102" spans="1:10">
      <c r="A102" s="149" t="s">
        <v>346</v>
      </c>
      <c r="B102" s="150"/>
      <c r="C102" s="58" t="str">
        <f>VLOOKUP(C101,'[1]MASTER ACCOUNT'!$A$5:$B$81,2,FALSE)</f>
        <v>Persediaan Perlengkapan Kantor</v>
      </c>
      <c r="D102" s="110"/>
      <c r="E102" s="110"/>
      <c r="F102" s="58"/>
      <c r="G102" s="58"/>
      <c r="H102" s="58"/>
      <c r="I102" s="58"/>
      <c r="J102" s="89"/>
    </row>
    <row r="103" spans="1:10">
      <c r="A103" s="111"/>
      <c r="B103" s="2"/>
      <c r="C103" s="2"/>
      <c r="D103" s="110"/>
      <c r="E103" s="110"/>
      <c r="F103" s="58"/>
      <c r="G103" s="58"/>
      <c r="H103" s="58"/>
      <c r="I103" s="58"/>
      <c r="J103" s="89"/>
    </row>
    <row r="104" spans="1:10">
      <c r="A104" s="111"/>
      <c r="B104" s="58"/>
      <c r="C104" s="58"/>
      <c r="D104" s="58"/>
      <c r="E104" s="58"/>
      <c r="F104" s="58"/>
      <c r="G104" s="58"/>
      <c r="H104" s="58"/>
      <c r="I104" s="58"/>
      <c r="J104" s="89"/>
    </row>
    <row r="105" spans="1:10">
      <c r="A105" s="160" t="s">
        <v>227</v>
      </c>
      <c r="B105" s="159" t="s">
        <v>312</v>
      </c>
      <c r="C105" s="159" t="s">
        <v>328</v>
      </c>
      <c r="D105" s="159" t="s">
        <v>314</v>
      </c>
      <c r="E105" s="159" t="s">
        <v>231</v>
      </c>
      <c r="F105" s="159" t="s">
        <v>232</v>
      </c>
      <c r="G105" s="153" t="s">
        <v>233</v>
      </c>
      <c r="H105" s="153" t="s">
        <v>234</v>
      </c>
      <c r="I105" s="155" t="s">
        <v>316</v>
      </c>
      <c r="J105" s="156"/>
    </row>
    <row r="106" spans="1:10">
      <c r="A106" s="160"/>
      <c r="B106" s="159"/>
      <c r="C106" s="159"/>
      <c r="D106" s="159"/>
      <c r="E106" s="159"/>
      <c r="F106" s="159"/>
      <c r="G106" s="154"/>
      <c r="H106" s="154"/>
      <c r="I106" s="123" t="s">
        <v>233</v>
      </c>
      <c r="J106" s="124" t="s">
        <v>234</v>
      </c>
    </row>
    <row r="107" spans="1:10">
      <c r="A107" s="97"/>
      <c r="B107" s="11"/>
      <c r="C107" s="11"/>
      <c r="D107" s="11"/>
      <c r="E107" s="11"/>
      <c r="F107" s="11"/>
      <c r="G107" s="11"/>
      <c r="H107" s="11"/>
      <c r="I107" s="11"/>
      <c r="J107" s="98"/>
    </row>
    <row r="108" spans="1:10">
      <c r="A108" s="97"/>
      <c r="B108" s="114">
        <v>40878</v>
      </c>
      <c r="C108" s="11"/>
      <c r="D108" s="11"/>
      <c r="E108" s="11" t="s">
        <v>317</v>
      </c>
      <c r="F108" s="11"/>
      <c r="G108" s="121"/>
      <c r="H108" s="121"/>
      <c r="I108" s="121">
        <f>VLOOKUP(C101,'[1]MASTER ACCOUNT'!$A$5:$E$81,4,FALSE)</f>
        <v>2580000</v>
      </c>
      <c r="J108" s="125"/>
    </row>
    <row r="109" spans="1:10">
      <c r="A109" s="97"/>
      <c r="B109" s="114">
        <v>40908</v>
      </c>
      <c r="C109" s="11"/>
      <c r="D109" s="11"/>
      <c r="E109" s="11" t="s">
        <v>318</v>
      </c>
      <c r="F109" s="11"/>
      <c r="G109" s="121">
        <f ca="1">SUMIF('[1]JURNAL UMUM'!$A$8:$H$301,'[1]BUKU BESAR'!C101,'[1]JURNAL UMUM'!$G$8:$G$301)</f>
        <v>570000</v>
      </c>
      <c r="H109" s="121">
        <f ca="1">SUMIF('[1]JURNAL UMUM'!$A$8:$H$301,'[1]BUKU BESAR'!C101,'[1]JURNAL UMUM'!$H$8:$H$301)</f>
        <v>0</v>
      </c>
      <c r="I109" s="121">
        <f ca="1">IF(I108+G109&gt;J108+H109,(I108+G109)-(J108+H109),0)</f>
        <v>3150000</v>
      </c>
      <c r="J109" s="125">
        <f ca="1">IF(J108+H109&gt;I108+G109,(J108+H109)-(I108+G109),0)</f>
        <v>0</v>
      </c>
    </row>
    <row r="110" spans="1:10" ht="15.75" thickBot="1">
      <c r="A110" s="105"/>
      <c r="B110" s="45"/>
      <c r="C110" s="45"/>
      <c r="D110" s="45"/>
      <c r="E110" s="45"/>
      <c r="F110" s="45"/>
      <c r="G110" s="45"/>
      <c r="H110" s="45"/>
      <c r="I110" s="45"/>
      <c r="J110" s="106"/>
    </row>
    <row r="112" spans="1:10" ht="15.75" thickBot="1"/>
    <row r="113" spans="1:10">
      <c r="A113" s="147" t="s">
        <v>345</v>
      </c>
      <c r="B113" s="148"/>
      <c r="C113" s="82" t="s">
        <v>340</v>
      </c>
      <c r="D113" s="109"/>
      <c r="E113" s="109"/>
      <c r="F113" s="82"/>
      <c r="G113" s="82"/>
      <c r="H113" s="82"/>
      <c r="I113" s="82"/>
      <c r="J113" s="88"/>
    </row>
    <row r="114" spans="1:10">
      <c r="A114" s="149" t="s">
        <v>346</v>
      </c>
      <c r="B114" s="150"/>
      <c r="C114" s="58" t="str">
        <f>VLOOKUP(C113,'[1]MASTER ACCOUNT'!$A$5:$B$81,2,FALSE)</f>
        <v>Persediaan Perlengkapan Toko</v>
      </c>
      <c r="D114" s="110"/>
      <c r="E114" s="110"/>
      <c r="F114" s="58"/>
      <c r="G114" s="58"/>
      <c r="H114" s="58"/>
      <c r="I114" s="58"/>
      <c r="J114" s="89"/>
    </row>
    <row r="115" spans="1:10">
      <c r="A115" s="111"/>
      <c r="B115" s="2"/>
      <c r="C115" s="2"/>
      <c r="D115" s="110"/>
      <c r="E115" s="110"/>
      <c r="F115" s="58"/>
      <c r="G115" s="58"/>
      <c r="H115" s="58"/>
      <c r="I115" s="58"/>
      <c r="J115" s="89"/>
    </row>
    <row r="116" spans="1:10">
      <c r="A116" s="111"/>
      <c r="B116" s="58"/>
      <c r="C116" s="58"/>
      <c r="D116" s="58"/>
      <c r="E116" s="58"/>
      <c r="F116" s="58"/>
      <c r="G116" s="58"/>
      <c r="H116" s="58"/>
      <c r="I116" s="58"/>
      <c r="J116" s="89"/>
    </row>
    <row r="117" spans="1:10">
      <c r="A117" s="160" t="s">
        <v>227</v>
      </c>
      <c r="B117" s="159" t="s">
        <v>312</v>
      </c>
      <c r="C117" s="159" t="s">
        <v>328</v>
      </c>
      <c r="D117" s="159" t="s">
        <v>314</v>
      </c>
      <c r="E117" s="159" t="s">
        <v>231</v>
      </c>
      <c r="F117" s="159" t="s">
        <v>232</v>
      </c>
      <c r="G117" s="153" t="s">
        <v>233</v>
      </c>
      <c r="H117" s="153" t="s">
        <v>234</v>
      </c>
      <c r="I117" s="155" t="s">
        <v>316</v>
      </c>
      <c r="J117" s="156"/>
    </row>
    <row r="118" spans="1:10">
      <c r="A118" s="160"/>
      <c r="B118" s="159"/>
      <c r="C118" s="159"/>
      <c r="D118" s="159"/>
      <c r="E118" s="159"/>
      <c r="F118" s="159"/>
      <c r="G118" s="154"/>
      <c r="H118" s="154"/>
      <c r="I118" s="123" t="s">
        <v>233</v>
      </c>
      <c r="J118" s="124" t="s">
        <v>234</v>
      </c>
    </row>
    <row r="119" spans="1:10">
      <c r="A119" s="97"/>
      <c r="B119" s="11"/>
      <c r="C119" s="11"/>
      <c r="D119" s="11"/>
      <c r="E119" s="11"/>
      <c r="F119" s="11"/>
      <c r="G119" s="11"/>
      <c r="H119" s="11"/>
      <c r="I119" s="11"/>
      <c r="J119" s="98"/>
    </row>
    <row r="120" spans="1:10">
      <c r="A120" s="97"/>
      <c r="B120" s="114">
        <v>40878</v>
      </c>
      <c r="C120" s="11"/>
      <c r="D120" s="11"/>
      <c r="E120" s="11" t="s">
        <v>317</v>
      </c>
      <c r="F120" s="11"/>
      <c r="G120" s="121"/>
      <c r="H120" s="121"/>
      <c r="I120" s="121">
        <f>VLOOKUP(C113,'[1]MASTER ACCOUNT'!$A$5:$E$81,4,FALSE)</f>
        <v>5900000</v>
      </c>
      <c r="J120" s="125"/>
    </row>
    <row r="121" spans="1:10">
      <c r="A121" s="97"/>
      <c r="B121" s="114">
        <v>40908</v>
      </c>
      <c r="C121" s="11"/>
      <c r="D121" s="11"/>
      <c r="E121" s="11" t="s">
        <v>318</v>
      </c>
      <c r="F121" s="11"/>
      <c r="G121" s="121">
        <f ca="1">SUMIF('[1]JURNAL UMUM'!$A$8:$H$301,'[1]BUKU BESAR'!C113,'[1]JURNAL UMUM'!$G$8:$G$301)</f>
        <v>510000</v>
      </c>
      <c r="H121" s="121">
        <f ca="1">SUMIF('[1]JURNAL UMUM'!$A$8:$H$301,'[1]BUKU BESAR'!C113,'[1]JURNAL UMUM'!$H$8:$H$301)</f>
        <v>0</v>
      </c>
      <c r="I121" s="121">
        <f ca="1">IF(I120+G121&gt;J120+H121,(I120+G121)-(J120+H121),0)</f>
        <v>6410000</v>
      </c>
      <c r="J121" s="125">
        <f ca="1">IF(J120+H121&gt;I120+G121,(J120+H121)-(I120+G121),0)</f>
        <v>0</v>
      </c>
    </row>
    <row r="122" spans="1:10" ht="15.75" thickBot="1">
      <c r="A122" s="105"/>
      <c r="B122" s="45"/>
      <c r="C122" s="45"/>
      <c r="D122" s="45"/>
      <c r="E122" s="45"/>
      <c r="F122" s="45"/>
      <c r="G122" s="45"/>
      <c r="H122" s="45"/>
      <c r="I122" s="45"/>
      <c r="J122" s="106"/>
    </row>
    <row r="124" spans="1:10" ht="15.75" thickBot="1"/>
    <row r="125" spans="1:10">
      <c r="A125" s="147" t="s">
        <v>345</v>
      </c>
      <c r="B125" s="148"/>
      <c r="C125" s="82" t="s">
        <v>341</v>
      </c>
      <c r="D125" s="109"/>
      <c r="E125" s="109"/>
      <c r="F125" s="82"/>
      <c r="G125" s="82"/>
      <c r="H125" s="82"/>
      <c r="I125" s="82"/>
      <c r="J125" s="88"/>
    </row>
    <row r="126" spans="1:10">
      <c r="A126" s="149" t="s">
        <v>346</v>
      </c>
      <c r="B126" s="150"/>
      <c r="C126" s="58" t="str">
        <f>VLOOKUP(C125,'[1]MASTER ACCOUNT'!$A$5:$B$81,2,FALSE)</f>
        <v>PPN Masukan</v>
      </c>
      <c r="D126" s="110"/>
      <c r="E126" s="110"/>
      <c r="F126" s="58"/>
      <c r="G126" s="58"/>
      <c r="H126" s="58"/>
      <c r="I126" s="58"/>
      <c r="J126" s="89"/>
    </row>
    <row r="127" spans="1:10">
      <c r="A127" s="111"/>
      <c r="B127" s="2"/>
      <c r="C127" s="2"/>
      <c r="D127" s="110"/>
      <c r="E127" s="110"/>
      <c r="F127" s="58"/>
      <c r="G127" s="58"/>
      <c r="H127" s="58"/>
      <c r="I127" s="58"/>
      <c r="J127" s="89"/>
    </row>
    <row r="128" spans="1:10">
      <c r="A128" s="111"/>
      <c r="B128" s="58"/>
      <c r="C128" s="58"/>
      <c r="D128" s="58"/>
      <c r="E128" s="58"/>
      <c r="F128" s="58"/>
      <c r="G128" s="58"/>
      <c r="H128" s="58"/>
      <c r="I128" s="58"/>
      <c r="J128" s="89"/>
    </row>
    <row r="129" spans="1:10">
      <c r="A129" s="160" t="s">
        <v>227</v>
      </c>
      <c r="B129" s="159" t="s">
        <v>312</v>
      </c>
      <c r="C129" s="159" t="s">
        <v>328</v>
      </c>
      <c r="D129" s="159" t="s">
        <v>314</v>
      </c>
      <c r="E129" s="159" t="s">
        <v>231</v>
      </c>
      <c r="F129" s="159" t="s">
        <v>232</v>
      </c>
      <c r="G129" s="153" t="s">
        <v>233</v>
      </c>
      <c r="H129" s="153" t="s">
        <v>234</v>
      </c>
      <c r="I129" s="155" t="s">
        <v>316</v>
      </c>
      <c r="J129" s="156"/>
    </row>
    <row r="130" spans="1:10">
      <c r="A130" s="160"/>
      <c r="B130" s="159"/>
      <c r="C130" s="159"/>
      <c r="D130" s="159"/>
      <c r="E130" s="159"/>
      <c r="F130" s="159"/>
      <c r="G130" s="154"/>
      <c r="H130" s="154"/>
      <c r="I130" s="123" t="s">
        <v>233</v>
      </c>
      <c r="J130" s="124" t="s">
        <v>234</v>
      </c>
    </row>
    <row r="131" spans="1:10">
      <c r="A131" s="97"/>
      <c r="B131" s="11"/>
      <c r="C131" s="11"/>
      <c r="D131" s="11"/>
      <c r="E131" s="11"/>
      <c r="F131" s="11"/>
      <c r="G131" s="11"/>
      <c r="H131" s="11"/>
      <c r="I131" s="11"/>
      <c r="J131" s="98"/>
    </row>
    <row r="132" spans="1:10">
      <c r="A132" s="97"/>
      <c r="B132" s="114">
        <v>40878</v>
      </c>
      <c r="C132" s="11"/>
      <c r="D132" s="11"/>
      <c r="E132" s="11" t="s">
        <v>317</v>
      </c>
      <c r="F132" s="11"/>
      <c r="G132" s="121"/>
      <c r="H132" s="121"/>
      <c r="I132" s="121">
        <f>VLOOKUP(C125,'[1]MASTER ACCOUNT'!$A$5:$E$81,4,FALSE)</f>
        <v>19600000</v>
      </c>
      <c r="J132" s="125"/>
    </row>
    <row r="133" spans="1:10">
      <c r="A133" s="97"/>
      <c r="B133" s="114">
        <v>40908</v>
      </c>
      <c r="C133" s="11"/>
      <c r="D133" s="11"/>
      <c r="E133" s="11" t="s">
        <v>318</v>
      </c>
      <c r="F133" s="11"/>
      <c r="G133" s="121">
        <f ca="1">SUMIF('[1]JURNAL UMUM'!$A$8:$H$301,'[1]BUKU BESAR'!C125,'[1]JURNAL UMUM'!$G$8:$G$301)</f>
        <v>82400000</v>
      </c>
      <c r="H133" s="121">
        <f ca="1">SUMIF('[1]JURNAL UMUM'!$A$8:$H$301,'[1]BUKU BESAR'!C125,'[1]JURNAL UMUM'!$H$8:$H$301)</f>
        <v>3600000</v>
      </c>
      <c r="I133" s="121">
        <f ca="1">IF(I132+G133&gt;J132+H133,(I132+G133)-(J132+H133),0)</f>
        <v>98400000</v>
      </c>
      <c r="J133" s="125">
        <f ca="1">IF(J132+H133&gt;I132+G133,(J132+H133)-(I132+G133),0)</f>
        <v>0</v>
      </c>
    </row>
    <row r="134" spans="1:10" ht="15.75" thickBot="1">
      <c r="A134" s="105"/>
      <c r="B134" s="45"/>
      <c r="C134" s="45"/>
      <c r="D134" s="45"/>
      <c r="E134" s="45"/>
      <c r="F134" s="45"/>
      <c r="G134" s="45"/>
      <c r="H134" s="45"/>
      <c r="I134" s="45"/>
      <c r="J134" s="106"/>
    </row>
    <row r="136" spans="1:10" ht="15.75" thickBot="1"/>
    <row r="137" spans="1:10">
      <c r="A137" s="147" t="s">
        <v>345</v>
      </c>
      <c r="B137" s="148"/>
      <c r="C137" s="82" t="s">
        <v>342</v>
      </c>
      <c r="D137" s="109"/>
      <c r="E137" s="109"/>
      <c r="F137" s="82"/>
      <c r="G137" s="82"/>
      <c r="H137" s="82"/>
      <c r="I137" s="82"/>
      <c r="J137" s="88"/>
    </row>
    <row r="138" spans="1:10">
      <c r="A138" s="149" t="s">
        <v>346</v>
      </c>
      <c r="B138" s="150"/>
      <c r="C138" s="58" t="str">
        <f>VLOOKUP(C137,'[1]MASTER ACCOUNT'!$A$5:$B$81,2,FALSE)</f>
        <v>Pajak di bayar di muka</v>
      </c>
      <c r="D138" s="110"/>
      <c r="E138" s="110"/>
      <c r="F138" s="58"/>
      <c r="G138" s="58"/>
      <c r="H138" s="58"/>
      <c r="I138" s="58"/>
      <c r="J138" s="89"/>
    </row>
    <row r="139" spans="1:10">
      <c r="A139" s="111"/>
      <c r="B139" s="2"/>
      <c r="C139" s="2"/>
      <c r="D139" s="110"/>
      <c r="E139" s="110"/>
      <c r="F139" s="58"/>
      <c r="G139" s="58"/>
      <c r="H139" s="58"/>
      <c r="I139" s="58"/>
      <c r="J139" s="89"/>
    </row>
    <row r="140" spans="1:10">
      <c r="A140" s="111"/>
      <c r="B140" s="58"/>
      <c r="C140" s="58"/>
      <c r="D140" s="58"/>
      <c r="E140" s="58"/>
      <c r="F140" s="58"/>
      <c r="G140" s="58"/>
      <c r="H140" s="58"/>
      <c r="I140" s="58"/>
      <c r="J140" s="89"/>
    </row>
    <row r="141" spans="1:10">
      <c r="A141" s="160" t="s">
        <v>227</v>
      </c>
      <c r="B141" s="159" t="s">
        <v>312</v>
      </c>
      <c r="C141" s="159" t="s">
        <v>328</v>
      </c>
      <c r="D141" s="159" t="s">
        <v>314</v>
      </c>
      <c r="E141" s="159" t="s">
        <v>231</v>
      </c>
      <c r="F141" s="159" t="s">
        <v>232</v>
      </c>
      <c r="G141" s="153" t="s">
        <v>233</v>
      </c>
      <c r="H141" s="153" t="s">
        <v>234</v>
      </c>
      <c r="I141" s="155" t="s">
        <v>316</v>
      </c>
      <c r="J141" s="156"/>
    </row>
    <row r="142" spans="1:10">
      <c r="A142" s="160"/>
      <c r="B142" s="159"/>
      <c r="C142" s="159"/>
      <c r="D142" s="159"/>
      <c r="E142" s="159"/>
      <c r="F142" s="159"/>
      <c r="G142" s="154"/>
      <c r="H142" s="154"/>
      <c r="I142" s="123" t="s">
        <v>233</v>
      </c>
      <c r="J142" s="124" t="s">
        <v>234</v>
      </c>
    </row>
    <row r="143" spans="1:10">
      <c r="A143" s="97"/>
      <c r="B143" s="11"/>
      <c r="C143" s="11"/>
      <c r="D143" s="11"/>
      <c r="E143" s="11"/>
      <c r="F143" s="11"/>
      <c r="G143" s="11"/>
      <c r="H143" s="11"/>
      <c r="I143" s="11"/>
      <c r="J143" s="98"/>
    </row>
    <row r="144" spans="1:10">
      <c r="A144" s="97"/>
      <c r="B144" s="114">
        <v>40878</v>
      </c>
      <c r="C144" s="11"/>
      <c r="D144" s="11"/>
      <c r="E144" s="11" t="s">
        <v>317</v>
      </c>
      <c r="F144" s="11"/>
      <c r="G144" s="121"/>
      <c r="H144" s="121"/>
      <c r="I144" s="121">
        <f>VLOOKUP(C137,'[1]MASTER ACCOUNT'!$A$5:$E$81,4,FALSE)</f>
        <v>32000000</v>
      </c>
      <c r="J144" s="125"/>
    </row>
    <row r="145" spans="1:10">
      <c r="A145" s="97"/>
      <c r="B145" s="114">
        <v>40908</v>
      </c>
      <c r="C145" s="11"/>
      <c r="D145" s="11"/>
      <c r="E145" s="11" t="s">
        <v>318</v>
      </c>
      <c r="F145" s="11"/>
      <c r="G145" s="121">
        <f ca="1">SUMIF('[1]JURNAL UMUM'!$A$8:$H$301,'[1]BUKU BESAR'!C137,'[1]JURNAL UMUM'!$G$8:$G$301)</f>
        <v>0</v>
      </c>
      <c r="H145" s="121">
        <f ca="1">SUMIF('[1]JURNAL UMUM'!$A$8:$H$301,'[1]BUKU BESAR'!C137,'[1]JURNAL UMUM'!$H$8:$H$301)</f>
        <v>0</v>
      </c>
      <c r="I145" s="121">
        <f ca="1">IF(I144+G145&gt;J144+H145,(I144+G145)-(J144+H145),0)</f>
        <v>32000000</v>
      </c>
      <c r="J145" s="125">
        <f ca="1">IF(J144+H145&gt;I144+G145,(J144+H145)-(I144+G145),0)</f>
        <v>0</v>
      </c>
    </row>
    <row r="146" spans="1:10" ht="15.75" thickBot="1">
      <c r="A146" s="105"/>
      <c r="B146" s="45"/>
      <c r="C146" s="45"/>
      <c r="D146" s="45"/>
      <c r="E146" s="45"/>
      <c r="F146" s="45"/>
      <c r="G146" s="45"/>
      <c r="H146" s="45"/>
      <c r="I146" s="45"/>
      <c r="J146" s="106"/>
    </row>
    <row r="148" spans="1:10" ht="15.75" thickBot="1"/>
    <row r="149" spans="1:10">
      <c r="A149" s="147" t="s">
        <v>345</v>
      </c>
      <c r="B149" s="148"/>
      <c r="C149" s="82" t="s">
        <v>343</v>
      </c>
      <c r="D149" s="109"/>
      <c r="E149" s="109"/>
      <c r="F149" s="82"/>
      <c r="G149" s="82"/>
      <c r="H149" s="82"/>
      <c r="I149" s="82"/>
      <c r="J149" s="88"/>
    </row>
    <row r="150" spans="1:10">
      <c r="A150" s="149" t="s">
        <v>346</v>
      </c>
      <c r="B150" s="150"/>
      <c r="C150" s="58" t="str">
        <f>VLOOKUP(C149,'[1]MASTER ACCOUNT'!$A$5:$B$81,2,FALSE)</f>
        <v>Assuransi di bayar di muka</v>
      </c>
      <c r="D150" s="110"/>
      <c r="E150" s="110"/>
      <c r="F150" s="58"/>
      <c r="G150" s="58"/>
      <c r="H150" s="58"/>
      <c r="I150" s="58"/>
      <c r="J150" s="89"/>
    </row>
    <row r="151" spans="1:10">
      <c r="A151" s="111"/>
      <c r="B151" s="2"/>
      <c r="C151" s="2"/>
      <c r="D151" s="110"/>
      <c r="E151" s="110"/>
      <c r="F151" s="58"/>
      <c r="G151" s="58"/>
      <c r="H151" s="58"/>
      <c r="I151" s="58"/>
      <c r="J151" s="89"/>
    </row>
    <row r="152" spans="1:10">
      <c r="A152" s="111"/>
      <c r="B152" s="58"/>
      <c r="C152" s="58"/>
      <c r="D152" s="58"/>
      <c r="E152" s="58"/>
      <c r="F152" s="58"/>
      <c r="G152" s="58"/>
      <c r="H152" s="58"/>
      <c r="I152" s="58"/>
      <c r="J152" s="89"/>
    </row>
    <row r="153" spans="1:10">
      <c r="A153" s="160" t="s">
        <v>227</v>
      </c>
      <c r="B153" s="159" t="s">
        <v>312</v>
      </c>
      <c r="C153" s="159" t="s">
        <v>328</v>
      </c>
      <c r="D153" s="159" t="s">
        <v>314</v>
      </c>
      <c r="E153" s="159" t="s">
        <v>231</v>
      </c>
      <c r="F153" s="159" t="s">
        <v>232</v>
      </c>
      <c r="G153" s="153" t="s">
        <v>233</v>
      </c>
      <c r="H153" s="153" t="s">
        <v>234</v>
      </c>
      <c r="I153" s="155" t="s">
        <v>316</v>
      </c>
      <c r="J153" s="156"/>
    </row>
    <row r="154" spans="1:10">
      <c r="A154" s="160"/>
      <c r="B154" s="159"/>
      <c r="C154" s="159"/>
      <c r="D154" s="159"/>
      <c r="E154" s="159"/>
      <c r="F154" s="159"/>
      <c r="G154" s="154"/>
      <c r="H154" s="154"/>
      <c r="I154" s="123" t="s">
        <v>233</v>
      </c>
      <c r="J154" s="124" t="s">
        <v>234</v>
      </c>
    </row>
    <row r="155" spans="1:10">
      <c r="A155" s="97"/>
      <c r="B155" s="11"/>
      <c r="C155" s="11"/>
      <c r="D155" s="11"/>
      <c r="E155" s="11"/>
      <c r="F155" s="11"/>
      <c r="G155" s="11"/>
      <c r="H155" s="11"/>
      <c r="I155" s="11"/>
      <c r="J155" s="98"/>
    </row>
    <row r="156" spans="1:10">
      <c r="A156" s="97"/>
      <c r="B156" s="114">
        <v>40878</v>
      </c>
      <c r="C156" s="11"/>
      <c r="D156" s="11"/>
      <c r="E156" s="11" t="s">
        <v>317</v>
      </c>
      <c r="F156" s="11"/>
      <c r="G156" s="121"/>
      <c r="H156" s="121"/>
      <c r="I156" s="121">
        <f>VLOOKUP(C149,'[1]MASTER ACCOUNT'!$A$5:$E$81,4,FALSE)</f>
        <v>31200000</v>
      </c>
      <c r="J156" s="125">
        <f>VLOOKUP(C149,'[1]MASTER ACCOUNT'!$A$5:$E$81,5,FALSE)</f>
        <v>0</v>
      </c>
    </row>
    <row r="157" spans="1:10">
      <c r="A157" s="97"/>
      <c r="B157" s="114">
        <v>40908</v>
      </c>
      <c r="C157" s="11"/>
      <c r="D157" s="11"/>
      <c r="E157" s="11" t="s">
        <v>318</v>
      </c>
      <c r="F157" s="11"/>
      <c r="G157" s="121">
        <f ca="1">SUMIF('[1]JURNAL UMUM'!$A$8:$H$301,'[1]BUKU BESAR'!C149,'[1]JURNAL UMUM'!$G$8:$G$301)</f>
        <v>0</v>
      </c>
      <c r="H157" s="121">
        <f ca="1">SUMIF('[1]JURNAL UMUM'!$A$8:$H$301,'[1]BUKU BESAR'!C149,'[1]JURNAL UMUM'!$H$8:$H$301)</f>
        <v>0</v>
      </c>
      <c r="I157" s="121">
        <f ca="1">IF(I156+G157&gt;J156+H157,(I156+G157)-(J156+H157),0)</f>
        <v>31200000</v>
      </c>
      <c r="J157" s="125">
        <f ca="1">IF(J156+H157&gt;I156+G157,(J156+H157)-(I156+G157),0)</f>
        <v>0</v>
      </c>
    </row>
    <row r="158" spans="1:10" ht="15.75" thickBot="1">
      <c r="A158" s="105"/>
      <c r="B158" s="45"/>
      <c r="C158" s="45"/>
      <c r="D158" s="45"/>
      <c r="E158" s="45"/>
      <c r="F158" s="45"/>
      <c r="G158" s="45"/>
      <c r="H158" s="45"/>
      <c r="I158" s="45"/>
      <c r="J158" s="106"/>
    </row>
    <row r="160" spans="1:10" ht="15.75" thickBot="1"/>
    <row r="161" spans="1:10">
      <c r="A161" s="147" t="s">
        <v>345</v>
      </c>
      <c r="B161" s="148"/>
      <c r="C161" s="82" t="s">
        <v>344</v>
      </c>
      <c r="D161" s="109"/>
      <c r="E161" s="109"/>
      <c r="F161" s="82"/>
      <c r="G161" s="82"/>
      <c r="H161" s="82"/>
      <c r="I161" s="82"/>
      <c r="J161" s="88"/>
    </row>
    <row r="162" spans="1:10">
      <c r="A162" s="149" t="s">
        <v>346</v>
      </c>
      <c r="B162" s="150"/>
      <c r="C162" s="58" t="str">
        <f>VLOOKUP(C161,'[1]MASTER ACCOUNT'!$A$5:$B$81,2,FALSE)</f>
        <v>Iklan di bayar di muka</v>
      </c>
      <c r="D162" s="110"/>
      <c r="E162" s="110"/>
      <c r="F162" s="58"/>
      <c r="G162" s="58"/>
      <c r="H162" s="58"/>
      <c r="I162" s="58"/>
      <c r="J162" s="89"/>
    </row>
    <row r="163" spans="1:10">
      <c r="A163" s="111"/>
      <c r="B163" s="2"/>
      <c r="C163" s="2"/>
      <c r="D163" s="110"/>
      <c r="E163" s="110"/>
      <c r="F163" s="58"/>
      <c r="G163" s="58"/>
      <c r="H163" s="58"/>
      <c r="I163" s="58"/>
      <c r="J163" s="89"/>
    </row>
    <row r="164" spans="1:10">
      <c r="A164" s="111"/>
      <c r="B164" s="58"/>
      <c r="C164" s="58"/>
      <c r="D164" s="58"/>
      <c r="E164" s="58"/>
      <c r="F164" s="58"/>
      <c r="G164" s="58"/>
      <c r="H164" s="58"/>
      <c r="I164" s="58"/>
      <c r="J164" s="89"/>
    </row>
    <row r="165" spans="1:10">
      <c r="A165" s="160" t="s">
        <v>227</v>
      </c>
      <c r="B165" s="159" t="s">
        <v>312</v>
      </c>
      <c r="C165" s="159" t="s">
        <v>328</v>
      </c>
      <c r="D165" s="159" t="s">
        <v>314</v>
      </c>
      <c r="E165" s="159" t="s">
        <v>231</v>
      </c>
      <c r="F165" s="159" t="s">
        <v>232</v>
      </c>
      <c r="G165" s="153" t="s">
        <v>233</v>
      </c>
      <c r="H165" s="153" t="s">
        <v>234</v>
      </c>
      <c r="I165" s="155" t="s">
        <v>316</v>
      </c>
      <c r="J165" s="156"/>
    </row>
    <row r="166" spans="1:10">
      <c r="A166" s="160"/>
      <c r="B166" s="159"/>
      <c r="C166" s="159"/>
      <c r="D166" s="159"/>
      <c r="E166" s="159"/>
      <c r="F166" s="159"/>
      <c r="G166" s="154"/>
      <c r="H166" s="154"/>
      <c r="I166" s="123" t="s">
        <v>233</v>
      </c>
      <c r="J166" s="124" t="s">
        <v>234</v>
      </c>
    </row>
    <row r="167" spans="1:10">
      <c r="A167" s="97"/>
      <c r="B167" s="11"/>
      <c r="C167" s="11"/>
      <c r="D167" s="11"/>
      <c r="E167" s="11"/>
      <c r="F167" s="11"/>
      <c r="G167" s="11"/>
      <c r="H167" s="11"/>
      <c r="I167" s="11"/>
      <c r="J167" s="98"/>
    </row>
    <row r="168" spans="1:10">
      <c r="A168" s="97"/>
      <c r="B168" s="114">
        <v>40878</v>
      </c>
      <c r="C168" s="11"/>
      <c r="D168" s="11"/>
      <c r="E168" s="11" t="s">
        <v>317</v>
      </c>
      <c r="F168" s="11"/>
      <c r="G168" s="121"/>
      <c r="H168" s="121"/>
      <c r="I168" s="121">
        <f>VLOOKUP(C161,'[1]MASTER ACCOUNT'!$A$5:$E$81,4,FALSE)</f>
        <v>3000000</v>
      </c>
      <c r="J168" s="125">
        <f>VLOOKUP(C149,'[1]MASTER ACCOUNT'!$A$5:$E$81,5,FALSE)</f>
        <v>0</v>
      </c>
    </row>
    <row r="169" spans="1:10">
      <c r="A169" s="97"/>
      <c r="B169" s="114">
        <v>40908</v>
      </c>
      <c r="C169" s="11"/>
      <c r="D169" s="11"/>
      <c r="E169" s="11" t="s">
        <v>318</v>
      </c>
      <c r="F169" s="11"/>
      <c r="G169" s="121">
        <f ca="1">SUMIF('[1]JURNAL UMUM'!$A$8:$H$301,'[1]BUKU BESAR'!C161,'[1]JURNAL UMUM'!$G$8:$G$301)</f>
        <v>0</v>
      </c>
      <c r="H169" s="121">
        <f ca="1">SUMIF('[1]JURNAL UMUM'!$A$8:$H$301,'[1]BUKU BESAR'!C161,'[1]JURNAL UMUM'!$H$8:$H$301)</f>
        <v>0</v>
      </c>
      <c r="I169" s="121">
        <f ca="1">IF(I168+G169&gt;J168+H169,(I168+G169)-(J168+H169),0)</f>
        <v>3000000</v>
      </c>
      <c r="J169" s="125">
        <f ca="1">IF(J168+H169&gt;I168+G169,(J168+H169)-(I168+G169),0)</f>
        <v>0</v>
      </c>
    </row>
    <row r="170" spans="1:10" ht="15.75" thickBot="1">
      <c r="A170" s="105"/>
      <c r="B170" s="45"/>
      <c r="C170" s="45"/>
      <c r="D170" s="45"/>
      <c r="E170" s="45"/>
      <c r="F170" s="45"/>
      <c r="G170" s="45"/>
      <c r="H170" s="45"/>
      <c r="I170" s="45"/>
      <c r="J170" s="106"/>
    </row>
    <row r="172" spans="1:10" ht="15.75" thickBot="1"/>
    <row r="173" spans="1:10">
      <c r="A173" s="147" t="s">
        <v>345</v>
      </c>
      <c r="B173" s="148"/>
      <c r="C173" s="82" t="s">
        <v>348</v>
      </c>
      <c r="D173" s="109"/>
      <c r="E173" s="109"/>
      <c r="F173" s="82"/>
      <c r="G173" s="82"/>
      <c r="H173" s="82"/>
      <c r="I173" s="82"/>
      <c r="J173" s="88"/>
    </row>
    <row r="174" spans="1:10">
      <c r="A174" s="149" t="s">
        <v>346</v>
      </c>
      <c r="B174" s="150"/>
      <c r="C174" s="58" t="str">
        <f>VLOOKUP(C173,'[1]MASTER ACCOUNT'!$A$5:$B$81,2,FALSE)</f>
        <v>Tanah</v>
      </c>
      <c r="D174" s="110"/>
      <c r="E174" s="110"/>
      <c r="F174" s="58"/>
      <c r="G174" s="58"/>
      <c r="H174" s="58"/>
      <c r="I174" s="58"/>
      <c r="J174" s="89"/>
    </row>
    <row r="175" spans="1:10">
      <c r="A175" s="111"/>
      <c r="B175" s="2"/>
      <c r="C175" s="2"/>
      <c r="D175" s="110"/>
      <c r="E175" s="110"/>
      <c r="F175" s="58"/>
      <c r="G175" s="58"/>
      <c r="H175" s="58"/>
      <c r="I175" s="58"/>
      <c r="J175" s="89"/>
    </row>
    <row r="176" spans="1:10">
      <c r="A176" s="111"/>
      <c r="B176" s="58"/>
      <c r="C176" s="58"/>
      <c r="D176" s="58"/>
      <c r="E176" s="58"/>
      <c r="F176" s="58"/>
      <c r="G176" s="58"/>
      <c r="H176" s="58"/>
      <c r="I176" s="58"/>
      <c r="J176" s="89"/>
    </row>
    <row r="177" spans="1:10">
      <c r="A177" s="160" t="s">
        <v>227</v>
      </c>
      <c r="B177" s="159" t="s">
        <v>312</v>
      </c>
      <c r="C177" s="159" t="s">
        <v>328</v>
      </c>
      <c r="D177" s="159" t="s">
        <v>314</v>
      </c>
      <c r="E177" s="159" t="s">
        <v>231</v>
      </c>
      <c r="F177" s="159" t="s">
        <v>232</v>
      </c>
      <c r="G177" s="153" t="s">
        <v>233</v>
      </c>
      <c r="H177" s="153" t="s">
        <v>234</v>
      </c>
      <c r="I177" s="155" t="s">
        <v>316</v>
      </c>
      <c r="J177" s="156"/>
    </row>
    <row r="178" spans="1:10">
      <c r="A178" s="160"/>
      <c r="B178" s="159"/>
      <c r="C178" s="159"/>
      <c r="D178" s="159"/>
      <c r="E178" s="159"/>
      <c r="F178" s="159"/>
      <c r="G178" s="154"/>
      <c r="H178" s="154"/>
      <c r="I178" s="123" t="s">
        <v>233</v>
      </c>
      <c r="J178" s="124" t="s">
        <v>234</v>
      </c>
    </row>
    <row r="179" spans="1:10">
      <c r="A179" s="97"/>
      <c r="B179" s="11"/>
      <c r="C179" s="11"/>
      <c r="D179" s="11"/>
      <c r="E179" s="11"/>
      <c r="F179" s="11"/>
      <c r="G179" s="11"/>
      <c r="H179" s="11"/>
      <c r="I179" s="11"/>
      <c r="J179" s="98"/>
    </row>
    <row r="180" spans="1:10">
      <c r="A180" s="97"/>
      <c r="B180" s="114">
        <v>40878</v>
      </c>
      <c r="C180" s="11"/>
      <c r="D180" s="11"/>
      <c r="E180" s="11" t="s">
        <v>317</v>
      </c>
      <c r="F180" s="11"/>
      <c r="G180" s="121"/>
      <c r="H180" s="121"/>
      <c r="I180" s="121">
        <f>VLOOKUP(C173,'[1]MASTER ACCOUNT'!$A$5:$E$81,4,FALSE)</f>
        <v>165000000</v>
      </c>
      <c r="J180" s="125">
        <f>VLOOKUP(C161,'[1]MASTER ACCOUNT'!$A$5:$E$81,5,FALSE)</f>
        <v>0</v>
      </c>
    </row>
    <row r="181" spans="1:10">
      <c r="A181" s="97"/>
      <c r="B181" s="114">
        <v>40908</v>
      </c>
      <c r="C181" s="11"/>
      <c r="D181" s="11"/>
      <c r="E181" s="11" t="s">
        <v>318</v>
      </c>
      <c r="F181" s="11"/>
      <c r="G181" s="121">
        <f ca="1">SUMIF('[1]JURNAL UMUM'!$A$8:$H$301,'[1]BUKU BESAR'!C173,'[1]JURNAL UMUM'!$G$8:$G$301)</f>
        <v>0</v>
      </c>
      <c r="H181" s="121">
        <f ca="1">SUMIF('[1]JURNAL UMUM'!$A$8:$H$301,'[1]BUKU BESAR'!C173,'[1]JURNAL UMUM'!$H$8:$H$301)</f>
        <v>0</v>
      </c>
      <c r="I181" s="121">
        <f ca="1">IF(I180+G181&gt;J180+H181,(I180+G181)-(J180+H181),0)</f>
        <v>165000000</v>
      </c>
      <c r="J181" s="125">
        <f ca="1">IF(J180+H181&gt;I180+G181,(J180+H181)-(I180+G181),0)</f>
        <v>0</v>
      </c>
    </row>
    <row r="182" spans="1:10" ht="15.75" thickBot="1">
      <c r="A182" s="105"/>
      <c r="B182" s="45"/>
      <c r="C182" s="45"/>
      <c r="D182" s="45"/>
      <c r="E182" s="45"/>
      <c r="F182" s="45"/>
      <c r="G182" s="45"/>
      <c r="H182" s="45"/>
      <c r="I182" s="45"/>
      <c r="J182" s="106"/>
    </row>
    <row r="184" spans="1:10" ht="15.75" thickBot="1"/>
    <row r="185" spans="1:10">
      <c r="A185" s="147" t="s">
        <v>345</v>
      </c>
      <c r="B185" s="148"/>
      <c r="C185" s="82" t="s">
        <v>68</v>
      </c>
      <c r="D185" s="109"/>
      <c r="E185" s="109"/>
      <c r="F185" s="82"/>
      <c r="G185" s="82"/>
      <c r="H185" s="82"/>
      <c r="I185" s="82"/>
      <c r="J185" s="88"/>
    </row>
    <row r="186" spans="1:10">
      <c r="A186" s="149" t="s">
        <v>346</v>
      </c>
      <c r="B186" s="150"/>
      <c r="C186" s="58" t="str">
        <f>VLOOKUP(C185,'[1]MASTER ACCOUNT'!$A$5:$B$81,2,FALSE)</f>
        <v>Bangunan</v>
      </c>
      <c r="D186" s="110"/>
      <c r="E186" s="110"/>
      <c r="F186" s="58"/>
      <c r="G186" s="58"/>
      <c r="H186" s="58"/>
      <c r="I186" s="58"/>
      <c r="J186" s="89"/>
    </row>
    <row r="187" spans="1:10">
      <c r="A187" s="111"/>
      <c r="B187" s="2"/>
      <c r="C187" s="2"/>
      <c r="D187" s="110"/>
      <c r="E187" s="110"/>
      <c r="F187" s="58"/>
      <c r="G187" s="58"/>
      <c r="H187" s="58"/>
      <c r="I187" s="58"/>
      <c r="J187" s="89"/>
    </row>
    <row r="188" spans="1:10">
      <c r="A188" s="111"/>
      <c r="B188" s="58"/>
      <c r="C188" s="58"/>
      <c r="D188" s="58"/>
      <c r="E188" s="58"/>
      <c r="F188" s="58"/>
      <c r="G188" s="58"/>
      <c r="H188" s="58"/>
      <c r="I188" s="58"/>
      <c r="J188" s="89"/>
    </row>
    <row r="189" spans="1:10">
      <c r="A189" s="160" t="s">
        <v>227</v>
      </c>
      <c r="B189" s="159" t="s">
        <v>312</v>
      </c>
      <c r="C189" s="159" t="s">
        <v>328</v>
      </c>
      <c r="D189" s="159" t="s">
        <v>314</v>
      </c>
      <c r="E189" s="159" t="s">
        <v>231</v>
      </c>
      <c r="F189" s="159" t="s">
        <v>232</v>
      </c>
      <c r="G189" s="153" t="s">
        <v>233</v>
      </c>
      <c r="H189" s="153" t="s">
        <v>234</v>
      </c>
      <c r="I189" s="155" t="s">
        <v>316</v>
      </c>
      <c r="J189" s="156"/>
    </row>
    <row r="190" spans="1:10">
      <c r="A190" s="160"/>
      <c r="B190" s="159"/>
      <c r="C190" s="159"/>
      <c r="D190" s="159"/>
      <c r="E190" s="159"/>
      <c r="F190" s="159"/>
      <c r="G190" s="154"/>
      <c r="H190" s="154"/>
      <c r="I190" s="123" t="s">
        <v>233</v>
      </c>
      <c r="J190" s="124" t="s">
        <v>234</v>
      </c>
    </row>
    <row r="191" spans="1:10">
      <c r="A191" s="97"/>
      <c r="B191" s="11"/>
      <c r="C191" s="11"/>
      <c r="D191" s="11"/>
      <c r="E191" s="11"/>
      <c r="F191" s="11"/>
      <c r="G191" s="11"/>
      <c r="H191" s="11"/>
      <c r="I191" s="11"/>
      <c r="J191" s="98"/>
    </row>
    <row r="192" spans="1:10">
      <c r="A192" s="97"/>
      <c r="B192" s="114">
        <v>40878</v>
      </c>
      <c r="C192" s="11"/>
      <c r="D192" s="11"/>
      <c r="E192" s="11" t="s">
        <v>317</v>
      </c>
      <c r="F192" s="11"/>
      <c r="G192" s="121"/>
      <c r="H192" s="121"/>
      <c r="I192" s="121">
        <f>VLOOKUP(C185,'[1]MASTER ACCOUNT'!$A$5:$E$81,4,FALSE)</f>
        <v>210000000</v>
      </c>
      <c r="J192" s="125">
        <f>VLOOKUP(C173,'[1]MASTER ACCOUNT'!$A$5:$E$81,5,FALSE)</f>
        <v>0</v>
      </c>
    </row>
    <row r="193" spans="1:10">
      <c r="A193" s="97"/>
      <c r="B193" s="114">
        <v>40908</v>
      </c>
      <c r="C193" s="11"/>
      <c r="D193" s="11"/>
      <c r="E193" s="11" t="s">
        <v>318</v>
      </c>
      <c r="F193" s="11"/>
      <c r="G193" s="121">
        <f ca="1">SUMIF('[1]JURNAL UMUM'!$A$8:$H$301,'[1]BUKU BESAR'!C185,'[1]JURNAL UMUM'!$G$8:$G$301)</f>
        <v>0</v>
      </c>
      <c r="H193" s="121">
        <f ca="1">SUMIF('[1]JURNAL UMUM'!$A$8:$H$301,'[1]BUKU BESAR'!C185,'[1]JURNAL UMUM'!$H$8:$H$301)</f>
        <v>0</v>
      </c>
      <c r="I193" s="121">
        <f ca="1">IF(I192+G193&gt;J192+H193,(I192+G193)-(J192+H193),0)</f>
        <v>210000000</v>
      </c>
      <c r="J193" s="125">
        <f ca="1">IF(J192+H193&gt;I192+G193,(J192+H193)-(I192+G193),0)</f>
        <v>0</v>
      </c>
    </row>
    <row r="194" spans="1:10" ht="15.75" thickBot="1">
      <c r="A194" s="105"/>
      <c r="B194" s="45"/>
      <c r="C194" s="45"/>
      <c r="D194" s="45"/>
      <c r="E194" s="45"/>
      <c r="F194" s="45"/>
      <c r="G194" s="45"/>
      <c r="H194" s="45"/>
      <c r="I194" s="45"/>
      <c r="J194" s="106"/>
    </row>
    <row r="196" spans="1:10" ht="15.75" thickBot="1"/>
    <row r="197" spans="1:10">
      <c r="A197" s="147" t="s">
        <v>345</v>
      </c>
      <c r="B197" s="148"/>
      <c r="C197" s="82" t="s">
        <v>72</v>
      </c>
      <c r="D197" s="109"/>
      <c r="E197" s="109"/>
      <c r="F197" s="82"/>
      <c r="G197" s="82"/>
      <c r="H197" s="82"/>
      <c r="I197" s="82"/>
      <c r="J197" s="88"/>
    </row>
    <row r="198" spans="1:10">
      <c r="A198" s="149" t="s">
        <v>346</v>
      </c>
      <c r="B198" s="150"/>
      <c r="C198" s="58" t="str">
        <f>VLOOKUP(C197,'[1]MASTER ACCOUNT'!$A$5:$B$81,2,FALSE)</f>
        <v>Akumulasi Penyusutan Bangunan</v>
      </c>
      <c r="D198" s="110"/>
      <c r="E198" s="110"/>
      <c r="F198" s="58"/>
      <c r="G198" s="58"/>
      <c r="H198" s="58"/>
      <c r="I198" s="58"/>
      <c r="J198" s="89"/>
    </row>
    <row r="199" spans="1:10">
      <c r="A199" s="111"/>
      <c r="B199" s="2"/>
      <c r="C199" s="2"/>
      <c r="D199" s="110"/>
      <c r="E199" s="110"/>
      <c r="F199" s="58"/>
      <c r="G199" s="58"/>
      <c r="H199" s="58"/>
      <c r="I199" s="58"/>
      <c r="J199" s="89"/>
    </row>
    <row r="200" spans="1:10">
      <c r="A200" s="111"/>
      <c r="B200" s="58"/>
      <c r="C200" s="58"/>
      <c r="D200" s="58"/>
      <c r="E200" s="58"/>
      <c r="F200" s="58"/>
      <c r="G200" s="58"/>
      <c r="H200" s="58"/>
      <c r="I200" s="58"/>
      <c r="J200" s="89"/>
    </row>
    <row r="201" spans="1:10">
      <c r="A201" s="160" t="s">
        <v>227</v>
      </c>
      <c r="B201" s="159" t="s">
        <v>312</v>
      </c>
      <c r="C201" s="159" t="s">
        <v>328</v>
      </c>
      <c r="D201" s="159" t="s">
        <v>314</v>
      </c>
      <c r="E201" s="159" t="s">
        <v>231</v>
      </c>
      <c r="F201" s="159" t="s">
        <v>232</v>
      </c>
      <c r="G201" s="153" t="s">
        <v>233</v>
      </c>
      <c r="H201" s="153" t="s">
        <v>234</v>
      </c>
      <c r="I201" s="155" t="s">
        <v>316</v>
      </c>
      <c r="J201" s="156"/>
    </row>
    <row r="202" spans="1:10">
      <c r="A202" s="160"/>
      <c r="B202" s="159"/>
      <c r="C202" s="159"/>
      <c r="D202" s="159"/>
      <c r="E202" s="159"/>
      <c r="F202" s="159"/>
      <c r="G202" s="154"/>
      <c r="H202" s="154"/>
      <c r="I202" s="123" t="s">
        <v>233</v>
      </c>
      <c r="J202" s="124" t="s">
        <v>234</v>
      </c>
    </row>
    <row r="203" spans="1:10">
      <c r="A203" s="97"/>
      <c r="B203" s="11"/>
      <c r="C203" s="11"/>
      <c r="D203" s="11"/>
      <c r="E203" s="11"/>
      <c r="F203" s="11"/>
      <c r="G203" s="11"/>
      <c r="H203" s="11"/>
      <c r="I203" s="11"/>
      <c r="J203" s="98"/>
    </row>
    <row r="204" spans="1:10">
      <c r="A204" s="97"/>
      <c r="B204" s="114">
        <v>40878</v>
      </c>
      <c r="C204" s="11"/>
      <c r="D204" s="11"/>
      <c r="E204" s="11" t="s">
        <v>317</v>
      </c>
      <c r="F204" s="11"/>
      <c r="G204" s="121"/>
      <c r="H204" s="121"/>
      <c r="I204" s="121">
        <f>VLOOKUP(C197,'[1]MASTER ACCOUNT'!$A$5:$E$81,4,FALSE)</f>
        <v>0</v>
      </c>
      <c r="J204" s="125">
        <f>VLOOKUP(C185,'[1]MASTER ACCOUNT'!$A$5:$E$81,5,FALSE)</f>
        <v>0</v>
      </c>
    </row>
    <row r="205" spans="1:10">
      <c r="A205" s="97"/>
      <c r="B205" s="114">
        <v>40908</v>
      </c>
      <c r="C205" s="11"/>
      <c r="D205" s="11"/>
      <c r="E205" s="11" t="s">
        <v>318</v>
      </c>
      <c r="F205" s="11"/>
      <c r="G205" s="121">
        <f ca="1">SUMIF('[1]JURNAL UMUM'!$A$8:$H$301,'[1]BUKU BESAR'!C197,'[1]JURNAL UMUM'!$G$8:$G$301)</f>
        <v>0</v>
      </c>
      <c r="H205" s="121">
        <f ca="1">SUMIF('[1]JURNAL UMUM'!$A$8:$H$301,'[1]BUKU BESAR'!C197,'[1]JURNAL UMUM'!$H$8:$H$301)</f>
        <v>0</v>
      </c>
      <c r="I205" s="121">
        <f ca="1">IF(I204+G205&gt;J204+H205,(I204+G205)-(J204+H205),0)</f>
        <v>0</v>
      </c>
      <c r="J205" s="125">
        <f ca="1">IF(J204+H205&gt;I204+G205,(J204+H205)-(I204+G205),0)</f>
        <v>0</v>
      </c>
    </row>
    <row r="206" spans="1:10" ht="15.75" thickBot="1">
      <c r="A206" s="105"/>
      <c r="B206" s="45"/>
      <c r="C206" s="45"/>
      <c r="D206" s="45"/>
      <c r="E206" s="45"/>
      <c r="F206" s="45"/>
      <c r="G206" s="45"/>
      <c r="H206" s="45"/>
      <c r="I206" s="45"/>
      <c r="J206" s="106"/>
    </row>
    <row r="208" spans="1:10" ht="15.75" thickBot="1"/>
    <row r="209" spans="1:10">
      <c r="A209" s="147" t="s">
        <v>345</v>
      </c>
      <c r="B209" s="148"/>
      <c r="C209" s="82" t="s">
        <v>76</v>
      </c>
      <c r="D209" s="109"/>
      <c r="E209" s="109"/>
      <c r="F209" s="82"/>
      <c r="G209" s="82"/>
      <c r="H209" s="82"/>
      <c r="I209" s="82"/>
      <c r="J209" s="88"/>
    </row>
    <row r="210" spans="1:10">
      <c r="A210" s="149" t="s">
        <v>346</v>
      </c>
      <c r="B210" s="150"/>
      <c r="C210" s="58" t="str">
        <f>VLOOKUP(C209,'[1]MASTER ACCOUNT'!$A$5:$B$81,2,FALSE)</f>
        <v>Kendaraan</v>
      </c>
      <c r="D210" s="110"/>
      <c r="E210" s="110"/>
      <c r="F210" s="58"/>
      <c r="G210" s="58"/>
      <c r="H210" s="58"/>
      <c r="I210" s="58"/>
      <c r="J210" s="89"/>
    </row>
    <row r="211" spans="1:10">
      <c r="A211" s="111"/>
      <c r="B211" s="2"/>
      <c r="C211" s="2"/>
      <c r="D211" s="110"/>
      <c r="E211" s="110"/>
      <c r="F211" s="58"/>
      <c r="G211" s="58"/>
      <c r="H211" s="58"/>
      <c r="I211" s="58"/>
      <c r="J211" s="89"/>
    </row>
    <row r="212" spans="1:10">
      <c r="A212" s="111"/>
      <c r="B212" s="58"/>
      <c r="C212" s="58"/>
      <c r="D212" s="58"/>
      <c r="E212" s="58"/>
      <c r="F212" s="58"/>
      <c r="G212" s="58"/>
      <c r="H212" s="58"/>
      <c r="I212" s="58"/>
      <c r="J212" s="89"/>
    </row>
    <row r="213" spans="1:10">
      <c r="A213" s="160" t="s">
        <v>227</v>
      </c>
      <c r="B213" s="159" t="s">
        <v>312</v>
      </c>
      <c r="C213" s="159" t="s">
        <v>328</v>
      </c>
      <c r="D213" s="159" t="s">
        <v>314</v>
      </c>
      <c r="E213" s="159" t="s">
        <v>231</v>
      </c>
      <c r="F213" s="159" t="s">
        <v>232</v>
      </c>
      <c r="G213" s="153" t="s">
        <v>233</v>
      </c>
      <c r="H213" s="153" t="s">
        <v>234</v>
      </c>
      <c r="I213" s="155" t="s">
        <v>316</v>
      </c>
      <c r="J213" s="156"/>
    </row>
    <row r="214" spans="1:10">
      <c r="A214" s="160"/>
      <c r="B214" s="159"/>
      <c r="C214" s="159"/>
      <c r="D214" s="159"/>
      <c r="E214" s="159"/>
      <c r="F214" s="159"/>
      <c r="G214" s="154"/>
      <c r="H214" s="154"/>
      <c r="I214" s="123" t="s">
        <v>233</v>
      </c>
      <c r="J214" s="124" t="s">
        <v>234</v>
      </c>
    </row>
    <row r="215" spans="1:10">
      <c r="A215" s="97"/>
      <c r="B215" s="11"/>
      <c r="C215" s="11"/>
      <c r="D215" s="11"/>
      <c r="E215" s="11"/>
      <c r="F215" s="11"/>
      <c r="G215" s="11"/>
      <c r="H215" s="11"/>
      <c r="I215" s="11"/>
      <c r="J215" s="98"/>
    </row>
    <row r="216" spans="1:10">
      <c r="A216" s="97"/>
      <c r="B216" s="114">
        <v>40878</v>
      </c>
      <c r="C216" s="11"/>
      <c r="D216" s="11"/>
      <c r="E216" s="11" t="s">
        <v>317</v>
      </c>
      <c r="F216" s="11"/>
      <c r="G216" s="121"/>
      <c r="H216" s="121"/>
      <c r="I216" s="121">
        <f>VLOOKUP(C209,'[1]MASTER ACCOUNT'!$A$5:$E$81,4,FALSE)</f>
        <v>175000000</v>
      </c>
      <c r="J216" s="125">
        <f>VLOOKUP(C197,'[1]MASTER ACCOUNT'!$A$5:$E$81,5,FALSE)</f>
        <v>105000000</v>
      </c>
    </row>
    <row r="217" spans="1:10">
      <c r="A217" s="97"/>
      <c r="B217" s="114">
        <v>40908</v>
      </c>
      <c r="C217" s="11"/>
      <c r="D217" s="11"/>
      <c r="E217" s="11" t="s">
        <v>318</v>
      </c>
      <c r="F217" s="11"/>
      <c r="G217" s="121">
        <f ca="1">SUMIF('[1]JURNAL UMUM'!$A$8:$H$301,'[1]BUKU BESAR'!C209,'[1]JURNAL UMUM'!$G$8:$G$301)</f>
        <v>0</v>
      </c>
      <c r="H217" s="121">
        <f ca="1">SUMIF('[1]JURNAL UMUM'!$A$8:$H$301,'[1]BUKU BESAR'!C209,'[1]JURNAL UMUM'!$H$8:$H$301)</f>
        <v>43750000</v>
      </c>
      <c r="I217" s="121">
        <f ca="1">IF(I216+G217&gt;J216+H217,(I216+G217)-(J216+H217),0)</f>
        <v>26250000</v>
      </c>
      <c r="J217" s="125">
        <f ca="1">IF(J216+H217&gt;I216+G217,(J216+H217)-(I216+G217),0)</f>
        <v>0</v>
      </c>
    </row>
    <row r="218" spans="1:10" ht="15.75" thickBot="1">
      <c r="A218" s="105"/>
      <c r="B218" s="45"/>
      <c r="C218" s="45"/>
      <c r="D218" s="45"/>
      <c r="E218" s="45"/>
      <c r="F218" s="45"/>
      <c r="G218" s="45"/>
      <c r="H218" s="45"/>
      <c r="I218" s="45"/>
      <c r="J218" s="106"/>
    </row>
    <row r="220" spans="1:10" ht="15.75" thickBot="1"/>
    <row r="221" spans="1:10">
      <c r="A221" s="147" t="s">
        <v>345</v>
      </c>
      <c r="B221" s="148"/>
      <c r="C221" s="82" t="s">
        <v>80</v>
      </c>
      <c r="D221" s="109"/>
      <c r="E221" s="109"/>
      <c r="F221" s="82"/>
      <c r="G221" s="82"/>
      <c r="H221" s="82"/>
      <c r="I221" s="82"/>
      <c r="J221" s="88"/>
    </row>
    <row r="222" spans="1:10">
      <c r="A222" s="149" t="s">
        <v>346</v>
      </c>
      <c r="B222" s="150"/>
      <c r="C222" s="58" t="str">
        <f>VLOOKUP(C221,'[1]MASTER ACCOUNT'!$A$5:$B$81,2,FALSE)</f>
        <v>Akumulasi Penyusutan Kendaraan</v>
      </c>
      <c r="D222" s="110"/>
      <c r="E222" s="110"/>
      <c r="F222" s="58"/>
      <c r="G222" s="58"/>
      <c r="H222" s="58"/>
      <c r="I222" s="58"/>
      <c r="J222" s="89"/>
    </row>
    <row r="223" spans="1:10">
      <c r="A223" s="111"/>
      <c r="B223" s="2"/>
      <c r="C223" s="2"/>
      <c r="D223" s="110"/>
      <c r="E223" s="110"/>
      <c r="F223" s="58"/>
      <c r="G223" s="58"/>
      <c r="H223" s="58"/>
      <c r="I223" s="58"/>
      <c r="J223" s="89"/>
    </row>
    <row r="224" spans="1:10">
      <c r="A224" s="111"/>
      <c r="B224" s="58"/>
      <c r="C224" s="58"/>
      <c r="D224" s="58"/>
      <c r="E224" s="58"/>
      <c r="F224" s="58"/>
      <c r="G224" s="58"/>
      <c r="H224" s="58"/>
      <c r="I224" s="58"/>
      <c r="J224" s="89"/>
    </row>
    <row r="225" spans="1:10">
      <c r="A225" s="160" t="s">
        <v>227</v>
      </c>
      <c r="B225" s="159" t="s">
        <v>312</v>
      </c>
      <c r="C225" s="159" t="s">
        <v>328</v>
      </c>
      <c r="D225" s="159" t="s">
        <v>314</v>
      </c>
      <c r="E225" s="159" t="s">
        <v>231</v>
      </c>
      <c r="F225" s="159" t="s">
        <v>232</v>
      </c>
      <c r="G225" s="153" t="s">
        <v>233</v>
      </c>
      <c r="H225" s="153" t="s">
        <v>234</v>
      </c>
      <c r="I225" s="155" t="s">
        <v>316</v>
      </c>
      <c r="J225" s="156"/>
    </row>
    <row r="226" spans="1:10">
      <c r="A226" s="160"/>
      <c r="B226" s="159"/>
      <c r="C226" s="159"/>
      <c r="D226" s="159"/>
      <c r="E226" s="159"/>
      <c r="F226" s="159"/>
      <c r="G226" s="154"/>
      <c r="H226" s="154"/>
      <c r="I226" s="123" t="s">
        <v>233</v>
      </c>
      <c r="J226" s="124" t="s">
        <v>234</v>
      </c>
    </row>
    <row r="227" spans="1:10">
      <c r="A227" s="97"/>
      <c r="B227" s="11"/>
      <c r="C227" s="11"/>
      <c r="D227" s="11"/>
      <c r="E227" s="11"/>
      <c r="F227" s="11"/>
      <c r="G227" s="11"/>
      <c r="H227" s="11"/>
      <c r="I227" s="11"/>
      <c r="J227" s="98"/>
    </row>
    <row r="228" spans="1:10">
      <c r="A228" s="97"/>
      <c r="B228" s="114">
        <v>40878</v>
      </c>
      <c r="C228" s="11"/>
      <c r="D228" s="11"/>
      <c r="E228" s="11" t="s">
        <v>317</v>
      </c>
      <c r="F228" s="11"/>
      <c r="G228" s="121"/>
      <c r="H228" s="121"/>
      <c r="I228" s="121">
        <f>VLOOKUP(C221,'[1]MASTER ACCOUNT'!$A$5:$E$81,4,FALSE)</f>
        <v>0</v>
      </c>
      <c r="J228" s="125">
        <f>VLOOKUP(C209,'[1]MASTER ACCOUNT'!$A$5:$E$81,5,FALSE)</f>
        <v>0</v>
      </c>
    </row>
    <row r="229" spans="1:10">
      <c r="A229" s="97"/>
      <c r="B229" s="114">
        <v>40908</v>
      </c>
      <c r="C229" s="11"/>
      <c r="D229" s="11"/>
      <c r="E229" s="11" t="s">
        <v>318</v>
      </c>
      <c r="F229" s="11"/>
      <c r="G229" s="121">
        <f ca="1">SUMIF('[1]JURNAL UMUM'!$A$8:$H$301,'[1]BUKU BESAR'!C221,'[1]JURNAL UMUM'!$G$8:$G$301)</f>
        <v>0</v>
      </c>
      <c r="H229" s="121">
        <f ca="1">SUMIF('[1]JURNAL UMUM'!$A$8:$H$301,'[1]BUKU BESAR'!C221,'[1]JURNAL UMUM'!$H$8:$H$301)</f>
        <v>0</v>
      </c>
      <c r="I229" s="121">
        <f ca="1">IF(I228+G229&gt;J228+H229,(I228+G229)-(J228+H229),0)</f>
        <v>0</v>
      </c>
      <c r="J229" s="125">
        <f ca="1">IF(J228+H229&gt;I228+G229,(J228+H229)-(I228+G229),0)</f>
        <v>0</v>
      </c>
    </row>
    <row r="230" spans="1:10" ht="15.75" thickBot="1">
      <c r="A230" s="105"/>
      <c r="B230" s="45"/>
      <c r="C230" s="45"/>
      <c r="D230" s="45"/>
      <c r="E230" s="45"/>
      <c r="F230" s="45"/>
      <c r="G230" s="45"/>
      <c r="H230" s="45"/>
      <c r="I230" s="45"/>
      <c r="J230" s="106"/>
    </row>
    <row r="232" spans="1:10" ht="15.75" thickBot="1"/>
    <row r="233" spans="1:10">
      <c r="A233" s="147" t="s">
        <v>345</v>
      </c>
      <c r="B233" s="148"/>
      <c r="C233" s="82" t="s">
        <v>83</v>
      </c>
      <c r="D233" s="109"/>
      <c r="E233" s="109"/>
      <c r="F233" s="82"/>
      <c r="G233" s="82"/>
      <c r="H233" s="82"/>
      <c r="I233" s="82"/>
      <c r="J233" s="88"/>
    </row>
    <row r="234" spans="1:10">
      <c r="A234" s="149" t="s">
        <v>346</v>
      </c>
      <c r="B234" s="150"/>
      <c r="C234" s="58" t="str">
        <f>VLOOKUP(C233,'[1]MASTER ACCOUNT'!$A$5:$B$81,2,FALSE)</f>
        <v>Peralatan</v>
      </c>
      <c r="D234" s="110"/>
      <c r="E234" s="110"/>
      <c r="F234" s="58"/>
      <c r="G234" s="58"/>
      <c r="H234" s="58"/>
      <c r="I234" s="58"/>
      <c r="J234" s="89"/>
    </row>
    <row r="235" spans="1:10">
      <c r="A235" s="111"/>
      <c r="B235" s="2"/>
      <c r="C235" s="2"/>
      <c r="D235" s="110"/>
      <c r="E235" s="110"/>
      <c r="F235" s="58"/>
      <c r="G235" s="58"/>
      <c r="H235" s="58"/>
      <c r="I235" s="58"/>
      <c r="J235" s="89"/>
    </row>
    <row r="236" spans="1:10">
      <c r="A236" s="111"/>
      <c r="B236" s="58"/>
      <c r="C236" s="58"/>
      <c r="D236" s="58"/>
      <c r="E236" s="58"/>
      <c r="F236" s="58"/>
      <c r="G236" s="58"/>
      <c r="H236" s="58"/>
      <c r="I236" s="58"/>
      <c r="J236" s="89"/>
    </row>
    <row r="237" spans="1:10">
      <c r="A237" s="160" t="s">
        <v>227</v>
      </c>
      <c r="B237" s="159" t="s">
        <v>312</v>
      </c>
      <c r="C237" s="159" t="s">
        <v>328</v>
      </c>
      <c r="D237" s="159" t="s">
        <v>314</v>
      </c>
      <c r="E237" s="159" t="s">
        <v>231</v>
      </c>
      <c r="F237" s="159" t="s">
        <v>232</v>
      </c>
      <c r="G237" s="153" t="s">
        <v>233</v>
      </c>
      <c r="H237" s="153" t="s">
        <v>234</v>
      </c>
      <c r="I237" s="155" t="s">
        <v>316</v>
      </c>
      <c r="J237" s="156"/>
    </row>
    <row r="238" spans="1:10">
      <c r="A238" s="160"/>
      <c r="B238" s="159"/>
      <c r="C238" s="159"/>
      <c r="D238" s="159"/>
      <c r="E238" s="159"/>
      <c r="F238" s="159"/>
      <c r="G238" s="154"/>
      <c r="H238" s="154"/>
      <c r="I238" s="123" t="s">
        <v>233</v>
      </c>
      <c r="J238" s="124" t="s">
        <v>234</v>
      </c>
    </row>
    <row r="239" spans="1:10">
      <c r="A239" s="97"/>
      <c r="B239" s="11"/>
      <c r="C239" s="11"/>
      <c r="D239" s="11"/>
      <c r="E239" s="11"/>
      <c r="F239" s="11"/>
      <c r="G239" s="11"/>
      <c r="H239" s="11"/>
      <c r="I239" s="11"/>
      <c r="J239" s="98"/>
    </row>
    <row r="240" spans="1:10">
      <c r="A240" s="97"/>
      <c r="B240" s="114">
        <v>40878</v>
      </c>
      <c r="C240" s="11"/>
      <c r="D240" s="11"/>
      <c r="E240" s="11" t="s">
        <v>317</v>
      </c>
      <c r="F240" s="11"/>
      <c r="G240" s="121"/>
      <c r="H240" s="121"/>
      <c r="I240" s="121">
        <f>VLOOKUP(C233,'[1]MASTER ACCOUNT'!$A$5:$E$81,4,FALSE)</f>
        <v>220000000</v>
      </c>
      <c r="J240" s="125">
        <f>VLOOKUP(C221,'[1]MASTER ACCOUNT'!$A$5:$E$81,5,FALSE)</f>
        <v>108862304</v>
      </c>
    </row>
    <row r="241" spans="1:10">
      <c r="A241" s="97"/>
      <c r="B241" s="114">
        <v>40908</v>
      </c>
      <c r="C241" s="11"/>
      <c r="D241" s="11"/>
      <c r="E241" s="11" t="s">
        <v>318</v>
      </c>
      <c r="F241" s="11"/>
      <c r="G241" s="121">
        <f ca="1">SUMIF('[1]JURNAL UMUM'!$A$8:$H$301,'[1]BUKU BESAR'!C233,'[1]JURNAL UMUM'!$G$8:$G$301)</f>
        <v>0</v>
      </c>
      <c r="H241" s="121">
        <f ca="1">SUMIF('[1]JURNAL UMUM'!$A$8:$H$301,'[1]BUKU BESAR'!C233,'[1]JURNAL UMUM'!$H$8:$H$301)</f>
        <v>0</v>
      </c>
      <c r="I241" s="121">
        <f ca="1">IF(I240+G241&gt;J240+H241,(I240+G241)-(J240+H241),0)</f>
        <v>111137696</v>
      </c>
      <c r="J241" s="125">
        <f ca="1">IF(J240+H241&gt;I240+G241,(J240+H241)-(I240+G241),0)</f>
        <v>0</v>
      </c>
    </row>
    <row r="242" spans="1:10" ht="15.75" thickBot="1">
      <c r="A242" s="105"/>
      <c r="B242" s="45"/>
      <c r="C242" s="45"/>
      <c r="D242" s="45"/>
      <c r="E242" s="45"/>
      <c r="F242" s="45"/>
      <c r="G242" s="45"/>
      <c r="H242" s="45"/>
      <c r="I242" s="45"/>
      <c r="J242" s="106"/>
    </row>
    <row r="244" spans="1:10" ht="15.75" thickBot="1"/>
    <row r="245" spans="1:10">
      <c r="A245" s="147" t="s">
        <v>345</v>
      </c>
      <c r="B245" s="148"/>
      <c r="C245" s="82" t="s">
        <v>86</v>
      </c>
      <c r="D245" s="109"/>
      <c r="E245" s="109"/>
      <c r="F245" s="82"/>
      <c r="G245" s="82"/>
      <c r="H245" s="82"/>
      <c r="I245" s="82"/>
      <c r="J245" s="88"/>
    </row>
    <row r="246" spans="1:10">
      <c r="A246" s="149" t="s">
        <v>346</v>
      </c>
      <c r="B246" s="150"/>
      <c r="C246" s="58" t="str">
        <f>VLOOKUP(C245,'[1]MASTER ACCOUNT'!$A$5:$B$81,2,FALSE)</f>
        <v>Akumulasi Penyusutan Peralatan</v>
      </c>
      <c r="D246" s="110"/>
      <c r="E246" s="110"/>
      <c r="F246" s="58"/>
      <c r="G246" s="58"/>
      <c r="H246" s="58"/>
      <c r="I246" s="58"/>
      <c r="J246" s="89"/>
    </row>
    <row r="247" spans="1:10">
      <c r="A247" s="111"/>
      <c r="B247" s="2"/>
      <c r="C247" s="2"/>
      <c r="D247" s="110"/>
      <c r="E247" s="110"/>
      <c r="F247" s="58"/>
      <c r="G247" s="58"/>
      <c r="H247" s="58"/>
      <c r="I247" s="58"/>
      <c r="J247" s="89"/>
    </row>
    <row r="248" spans="1:10">
      <c r="A248" s="111"/>
      <c r="B248" s="58"/>
      <c r="C248" s="58"/>
      <c r="D248" s="58"/>
      <c r="E248" s="58"/>
      <c r="F248" s="58"/>
      <c r="G248" s="58"/>
      <c r="H248" s="58"/>
      <c r="I248" s="58"/>
      <c r="J248" s="89"/>
    </row>
    <row r="249" spans="1:10">
      <c r="A249" s="160" t="s">
        <v>227</v>
      </c>
      <c r="B249" s="159" t="s">
        <v>312</v>
      </c>
      <c r="C249" s="159" t="s">
        <v>328</v>
      </c>
      <c r="D249" s="159" t="s">
        <v>314</v>
      </c>
      <c r="E249" s="159" t="s">
        <v>231</v>
      </c>
      <c r="F249" s="159" t="s">
        <v>232</v>
      </c>
      <c r="G249" s="153" t="s">
        <v>233</v>
      </c>
      <c r="H249" s="153" t="s">
        <v>234</v>
      </c>
      <c r="I249" s="155" t="s">
        <v>316</v>
      </c>
      <c r="J249" s="156"/>
    </row>
    <row r="250" spans="1:10">
      <c r="A250" s="160"/>
      <c r="B250" s="159"/>
      <c r="C250" s="159"/>
      <c r="D250" s="159"/>
      <c r="E250" s="159"/>
      <c r="F250" s="159"/>
      <c r="G250" s="154"/>
      <c r="H250" s="154"/>
      <c r="I250" s="123" t="s">
        <v>233</v>
      </c>
      <c r="J250" s="124" t="s">
        <v>234</v>
      </c>
    </row>
    <row r="251" spans="1:10">
      <c r="A251" s="97"/>
      <c r="B251" s="11"/>
      <c r="C251" s="11"/>
      <c r="D251" s="11"/>
      <c r="E251" s="11"/>
      <c r="F251" s="11"/>
      <c r="G251" s="11"/>
      <c r="H251" s="11"/>
      <c r="I251" s="11"/>
      <c r="J251" s="98"/>
    </row>
    <row r="252" spans="1:10">
      <c r="A252" s="97"/>
      <c r="B252" s="114">
        <v>40878</v>
      </c>
      <c r="C252" s="11"/>
      <c r="D252" s="11"/>
      <c r="E252" s="11" t="s">
        <v>317</v>
      </c>
      <c r="F252" s="11"/>
      <c r="G252" s="121"/>
      <c r="H252" s="121"/>
      <c r="I252" s="121">
        <f>VLOOKUP(C245,'[1]MASTER ACCOUNT'!$A$5:$E$81,4,FALSE)</f>
        <v>0</v>
      </c>
      <c r="J252" s="125">
        <f>VLOOKUP(C233,'[1]MASTER ACCOUNT'!$A$5:$E$81,5,FALSE)</f>
        <v>0</v>
      </c>
    </row>
    <row r="253" spans="1:10">
      <c r="A253" s="97"/>
      <c r="B253" s="114">
        <v>40908</v>
      </c>
      <c r="C253" s="11"/>
      <c r="D253" s="11"/>
      <c r="E253" s="11" t="s">
        <v>318</v>
      </c>
      <c r="F253" s="11"/>
      <c r="G253" s="121">
        <f ca="1">SUMIF('[1]JURNAL UMUM'!$A$8:$H$301,'[1]BUKU BESAR'!C245,'[1]JURNAL UMUM'!$G$8:$G$301)</f>
        <v>0</v>
      </c>
      <c r="H253" s="121">
        <f ca="1">SUMIF('[1]JURNAL UMUM'!$A$8:$H$301,'[1]BUKU BESAR'!C245,'[1]JURNAL UMUM'!$H$8:$H$301)</f>
        <v>0</v>
      </c>
      <c r="I253" s="121">
        <f ca="1">IF(I252+G253&gt;J252+H253,(I252+G253)-(J252+H253),0)</f>
        <v>0</v>
      </c>
      <c r="J253" s="125">
        <f ca="1">IF(J252+H253&gt;I252+G253,(J252+H253)-(I252+G253),0)</f>
        <v>0</v>
      </c>
    </row>
    <row r="254" spans="1:10" ht="15.75" thickBot="1">
      <c r="A254" s="105"/>
      <c r="B254" s="45"/>
      <c r="C254" s="45"/>
      <c r="D254" s="45"/>
      <c r="E254" s="45"/>
      <c r="F254" s="45"/>
      <c r="G254" s="45"/>
      <c r="H254" s="45"/>
      <c r="I254" s="45"/>
      <c r="J254" s="106"/>
    </row>
    <row r="256" spans="1:10" ht="15.75" thickBot="1"/>
    <row r="257" spans="1:10">
      <c r="A257" s="147" t="s">
        <v>345</v>
      </c>
      <c r="B257" s="148"/>
      <c r="C257" s="82" t="s">
        <v>143</v>
      </c>
      <c r="D257" s="109"/>
      <c r="E257" s="109"/>
      <c r="F257" s="82"/>
      <c r="G257" s="82"/>
      <c r="H257" s="82"/>
      <c r="I257" s="82"/>
      <c r="J257" s="88"/>
    </row>
    <row r="258" spans="1:10">
      <c r="A258" s="149" t="s">
        <v>346</v>
      </c>
      <c r="B258" s="150"/>
      <c r="C258" s="58" t="str">
        <f>VLOOKUP(C257,'[1]MASTER ACCOUNT'!$A$5:$B$81,2,FALSE)</f>
        <v>Harga Pokok Penjualan</v>
      </c>
      <c r="D258" s="110"/>
      <c r="E258" s="110"/>
      <c r="F258" s="58"/>
      <c r="G258" s="58"/>
      <c r="H258" s="58"/>
      <c r="I258" s="58"/>
      <c r="J258" s="89"/>
    </row>
    <row r="259" spans="1:10">
      <c r="A259" s="111"/>
      <c r="B259" s="2"/>
      <c r="C259" s="2"/>
      <c r="D259" s="110"/>
      <c r="E259" s="110"/>
      <c r="F259" s="58"/>
      <c r="G259" s="58"/>
      <c r="H259" s="58"/>
      <c r="I259" s="58"/>
      <c r="J259" s="89"/>
    </row>
    <row r="260" spans="1:10">
      <c r="A260" s="111"/>
      <c r="B260" s="58"/>
      <c r="C260" s="58"/>
      <c r="D260" s="58"/>
      <c r="E260" s="58"/>
      <c r="F260" s="58"/>
      <c r="G260" s="58"/>
      <c r="H260" s="58"/>
      <c r="I260" s="58"/>
      <c r="J260" s="89"/>
    </row>
    <row r="261" spans="1:10">
      <c r="A261" s="160" t="s">
        <v>227</v>
      </c>
      <c r="B261" s="159" t="s">
        <v>312</v>
      </c>
      <c r="C261" s="159" t="s">
        <v>328</v>
      </c>
      <c r="D261" s="159" t="s">
        <v>314</v>
      </c>
      <c r="E261" s="159" t="s">
        <v>231</v>
      </c>
      <c r="F261" s="159" t="s">
        <v>232</v>
      </c>
      <c r="G261" s="153" t="s">
        <v>233</v>
      </c>
      <c r="H261" s="153" t="s">
        <v>234</v>
      </c>
      <c r="I261" s="155" t="s">
        <v>316</v>
      </c>
      <c r="J261" s="156"/>
    </row>
    <row r="262" spans="1:10">
      <c r="A262" s="160"/>
      <c r="B262" s="159"/>
      <c r="C262" s="159"/>
      <c r="D262" s="159"/>
      <c r="E262" s="159"/>
      <c r="F262" s="159"/>
      <c r="G262" s="154"/>
      <c r="H262" s="154"/>
      <c r="I262" s="123" t="s">
        <v>233</v>
      </c>
      <c r="J262" s="124" t="s">
        <v>234</v>
      </c>
    </row>
    <row r="263" spans="1:10">
      <c r="A263" s="97"/>
      <c r="B263" s="11"/>
      <c r="C263" s="11"/>
      <c r="D263" s="11"/>
      <c r="E263" s="11"/>
      <c r="F263" s="11"/>
      <c r="G263" s="11"/>
      <c r="H263" s="11"/>
      <c r="I263" s="11"/>
      <c r="J263" s="98"/>
    </row>
    <row r="264" spans="1:10">
      <c r="A264" s="97"/>
      <c r="B264" s="114">
        <v>40878</v>
      </c>
      <c r="C264" s="11"/>
      <c r="D264" s="11"/>
      <c r="E264" s="11" t="s">
        <v>317</v>
      </c>
      <c r="F264" s="11"/>
      <c r="G264" s="121"/>
      <c r="H264" s="121"/>
      <c r="I264" s="121">
        <f>VLOOKUP(C257,'[1]MASTER ACCOUNT'!$A$5:$E$81,4,FALSE)</f>
        <v>682990000</v>
      </c>
      <c r="J264" s="125">
        <v>0</v>
      </c>
    </row>
    <row r="265" spans="1:10">
      <c r="A265" s="97"/>
      <c r="B265" s="114">
        <v>40908</v>
      </c>
      <c r="C265" s="11"/>
      <c r="D265" s="11"/>
      <c r="E265" s="11" t="s">
        <v>318</v>
      </c>
      <c r="F265" s="11"/>
      <c r="G265" s="121">
        <f ca="1">SUMIF('[1]JURNAL UMUM'!$A$8:$H$301,'[1]BUKU BESAR'!C257,'[1]JURNAL UMUM'!$G$8:$G$301)</f>
        <v>988097352</v>
      </c>
      <c r="H265" s="121">
        <f ca="1">SUMIF('[1]JURNAL UMUM'!$A$8:$H$301,'[1]BUKU BESAR'!C257,'[1]JURNAL UMUM'!$H$8:$H$301)</f>
        <v>21027777</v>
      </c>
      <c r="I265" s="121">
        <f ca="1">IF(I264+G265&gt;J264+H265,(I264+G265)-(J264+H265),0)</f>
        <v>1650059575</v>
      </c>
      <c r="J265" s="125">
        <f ca="1">IF(J264+H265&gt;I264+G265,(J264+H265)-(I264+G265),0)</f>
        <v>0</v>
      </c>
    </row>
    <row r="266" spans="1:10" ht="15.75" thickBot="1">
      <c r="A266" s="105"/>
      <c r="B266" s="45"/>
      <c r="C266" s="45"/>
      <c r="D266" s="45"/>
      <c r="E266" s="45"/>
      <c r="F266" s="45"/>
      <c r="G266" s="45"/>
      <c r="H266" s="45"/>
      <c r="I266" s="45"/>
      <c r="J266" s="106"/>
    </row>
  </sheetData>
  <mergeCells count="242">
    <mergeCell ref="F261:F262"/>
    <mergeCell ref="G261:G262"/>
    <mergeCell ref="H261:H262"/>
    <mergeCell ref="I261:J261"/>
    <mergeCell ref="G249:G250"/>
    <mergeCell ref="H249:H250"/>
    <mergeCell ref="I249:J249"/>
    <mergeCell ref="A257:B257"/>
    <mergeCell ref="A258:B258"/>
    <mergeCell ref="A261:A262"/>
    <mergeCell ref="B261:B262"/>
    <mergeCell ref="C261:C262"/>
    <mergeCell ref="D261:D262"/>
    <mergeCell ref="E261:E262"/>
    <mergeCell ref="A249:A250"/>
    <mergeCell ref="B249:B250"/>
    <mergeCell ref="C249:C250"/>
    <mergeCell ref="D249:D250"/>
    <mergeCell ref="E249:E250"/>
    <mergeCell ref="F249:F250"/>
    <mergeCell ref="F237:F238"/>
    <mergeCell ref="G237:G238"/>
    <mergeCell ref="H237:H238"/>
    <mergeCell ref="I237:J237"/>
    <mergeCell ref="A245:B245"/>
    <mergeCell ref="A246:B246"/>
    <mergeCell ref="G225:G226"/>
    <mergeCell ref="H225:H226"/>
    <mergeCell ref="I225:J225"/>
    <mergeCell ref="A233:B233"/>
    <mergeCell ref="A234:B234"/>
    <mergeCell ref="A237:A238"/>
    <mergeCell ref="B237:B238"/>
    <mergeCell ref="C237:C238"/>
    <mergeCell ref="D237:D238"/>
    <mergeCell ref="E237:E238"/>
    <mergeCell ref="A225:A226"/>
    <mergeCell ref="B225:B226"/>
    <mergeCell ref="C225:C226"/>
    <mergeCell ref="D225:D226"/>
    <mergeCell ref="E225:E226"/>
    <mergeCell ref="F225:F226"/>
    <mergeCell ref="F213:F214"/>
    <mergeCell ref="G213:G214"/>
    <mergeCell ref="H213:H214"/>
    <mergeCell ref="I213:J213"/>
    <mergeCell ref="A221:B221"/>
    <mergeCell ref="A222:B222"/>
    <mergeCell ref="G201:G202"/>
    <mergeCell ref="H201:H202"/>
    <mergeCell ref="I201:J201"/>
    <mergeCell ref="A209:B209"/>
    <mergeCell ref="A210:B210"/>
    <mergeCell ref="A213:A214"/>
    <mergeCell ref="B213:B214"/>
    <mergeCell ref="C213:C214"/>
    <mergeCell ref="D213:D214"/>
    <mergeCell ref="E213:E214"/>
    <mergeCell ref="A201:A202"/>
    <mergeCell ref="B201:B202"/>
    <mergeCell ref="C201:C202"/>
    <mergeCell ref="D201:D202"/>
    <mergeCell ref="E201:E202"/>
    <mergeCell ref="F201:F202"/>
    <mergeCell ref="F189:F190"/>
    <mergeCell ref="G189:G190"/>
    <mergeCell ref="H189:H190"/>
    <mergeCell ref="I189:J189"/>
    <mergeCell ref="A197:B197"/>
    <mergeCell ref="A198:B198"/>
    <mergeCell ref="G177:G178"/>
    <mergeCell ref="H177:H178"/>
    <mergeCell ref="I177:J177"/>
    <mergeCell ref="A185:B185"/>
    <mergeCell ref="A186:B186"/>
    <mergeCell ref="A189:A190"/>
    <mergeCell ref="B189:B190"/>
    <mergeCell ref="C189:C190"/>
    <mergeCell ref="D189:D190"/>
    <mergeCell ref="E189:E190"/>
    <mergeCell ref="A177:A178"/>
    <mergeCell ref="B177:B178"/>
    <mergeCell ref="C177:C178"/>
    <mergeCell ref="D177:D178"/>
    <mergeCell ref="E177:E178"/>
    <mergeCell ref="F177:F178"/>
    <mergeCell ref="F165:F166"/>
    <mergeCell ref="G165:G166"/>
    <mergeCell ref="H165:H166"/>
    <mergeCell ref="I165:J165"/>
    <mergeCell ref="A173:B173"/>
    <mergeCell ref="A174:B174"/>
    <mergeCell ref="G153:G154"/>
    <mergeCell ref="H153:H154"/>
    <mergeCell ref="I153:J153"/>
    <mergeCell ref="A161:B161"/>
    <mergeCell ref="A162:B162"/>
    <mergeCell ref="A165:A166"/>
    <mergeCell ref="B165:B166"/>
    <mergeCell ref="C165:C166"/>
    <mergeCell ref="D165:D166"/>
    <mergeCell ref="E165:E166"/>
    <mergeCell ref="A153:A154"/>
    <mergeCell ref="B153:B154"/>
    <mergeCell ref="C153:C154"/>
    <mergeCell ref="D153:D154"/>
    <mergeCell ref="E153:E154"/>
    <mergeCell ref="F153:F154"/>
    <mergeCell ref="F141:F142"/>
    <mergeCell ref="G141:G142"/>
    <mergeCell ref="H141:H142"/>
    <mergeCell ref="I141:J141"/>
    <mergeCell ref="A149:B149"/>
    <mergeCell ref="A150:B150"/>
    <mergeCell ref="G129:G130"/>
    <mergeCell ref="H129:H130"/>
    <mergeCell ref="I129:J129"/>
    <mergeCell ref="A137:B137"/>
    <mergeCell ref="A138:B138"/>
    <mergeCell ref="A141:A142"/>
    <mergeCell ref="B141:B142"/>
    <mergeCell ref="C141:C142"/>
    <mergeCell ref="D141:D142"/>
    <mergeCell ref="E141:E142"/>
    <mergeCell ref="A129:A130"/>
    <mergeCell ref="B129:B130"/>
    <mergeCell ref="C129:C130"/>
    <mergeCell ref="D129:D130"/>
    <mergeCell ref="E129:E130"/>
    <mergeCell ref="F129:F130"/>
    <mergeCell ref="F117:F118"/>
    <mergeCell ref="G117:G118"/>
    <mergeCell ref="H117:H118"/>
    <mergeCell ref="I117:J117"/>
    <mergeCell ref="A125:B125"/>
    <mergeCell ref="A126:B126"/>
    <mergeCell ref="G105:G106"/>
    <mergeCell ref="H105:H106"/>
    <mergeCell ref="I105:J105"/>
    <mergeCell ref="A113:B113"/>
    <mergeCell ref="A114:B114"/>
    <mergeCell ref="A117:A118"/>
    <mergeCell ref="B117:B118"/>
    <mergeCell ref="C117:C118"/>
    <mergeCell ref="D117:D118"/>
    <mergeCell ref="E117:E118"/>
    <mergeCell ref="A105:A106"/>
    <mergeCell ref="B105:B106"/>
    <mergeCell ref="C105:C106"/>
    <mergeCell ref="D105:D106"/>
    <mergeCell ref="E105:E106"/>
    <mergeCell ref="F105:F106"/>
    <mergeCell ref="F93:F94"/>
    <mergeCell ref="G93:G94"/>
    <mergeCell ref="H93:H94"/>
    <mergeCell ref="I93:J93"/>
    <mergeCell ref="A101:B101"/>
    <mergeCell ref="A102:B102"/>
    <mergeCell ref="G81:G82"/>
    <mergeCell ref="H81:H82"/>
    <mergeCell ref="I81:J81"/>
    <mergeCell ref="A89:B89"/>
    <mergeCell ref="A90:B90"/>
    <mergeCell ref="A93:A94"/>
    <mergeCell ref="B93:B94"/>
    <mergeCell ref="C93:C94"/>
    <mergeCell ref="D93:D94"/>
    <mergeCell ref="E93:E94"/>
    <mergeCell ref="A81:A82"/>
    <mergeCell ref="B81:B82"/>
    <mergeCell ref="C81:C82"/>
    <mergeCell ref="D81:D82"/>
    <mergeCell ref="E81:E82"/>
    <mergeCell ref="F81:F82"/>
    <mergeCell ref="F69:F70"/>
    <mergeCell ref="G69:G70"/>
    <mergeCell ref="H69:H70"/>
    <mergeCell ref="I69:J69"/>
    <mergeCell ref="A77:B77"/>
    <mergeCell ref="A78:B78"/>
    <mergeCell ref="G57:G58"/>
    <mergeCell ref="H57:H58"/>
    <mergeCell ref="I57:J57"/>
    <mergeCell ref="A65:B65"/>
    <mergeCell ref="A66:B66"/>
    <mergeCell ref="A69:A70"/>
    <mergeCell ref="B69:B70"/>
    <mergeCell ref="C69:C70"/>
    <mergeCell ref="D69:D70"/>
    <mergeCell ref="E69:E70"/>
    <mergeCell ref="A57:A58"/>
    <mergeCell ref="B57:B58"/>
    <mergeCell ref="C57:C58"/>
    <mergeCell ref="D57:D58"/>
    <mergeCell ref="E57:E58"/>
    <mergeCell ref="F57:F58"/>
    <mergeCell ref="F45:F46"/>
    <mergeCell ref="G45:G46"/>
    <mergeCell ref="H45:H46"/>
    <mergeCell ref="I45:J45"/>
    <mergeCell ref="A53:B53"/>
    <mergeCell ref="A54:B54"/>
    <mergeCell ref="G33:G34"/>
    <mergeCell ref="H33:H34"/>
    <mergeCell ref="I33:J33"/>
    <mergeCell ref="A41:B41"/>
    <mergeCell ref="A42:B42"/>
    <mergeCell ref="A45:A46"/>
    <mergeCell ref="B45:B46"/>
    <mergeCell ref="C45:C46"/>
    <mergeCell ref="D45:D46"/>
    <mergeCell ref="E45:E46"/>
    <mergeCell ref="A33:A34"/>
    <mergeCell ref="B33:B34"/>
    <mergeCell ref="C33:C34"/>
    <mergeCell ref="D33:D34"/>
    <mergeCell ref="E33:E34"/>
    <mergeCell ref="F33:F34"/>
    <mergeCell ref="F21:F22"/>
    <mergeCell ref="G21:G22"/>
    <mergeCell ref="H21:H22"/>
    <mergeCell ref="I21:J21"/>
    <mergeCell ref="A29:B29"/>
    <mergeCell ref="A30:B30"/>
    <mergeCell ref="A18:B18"/>
    <mergeCell ref="A21:A22"/>
    <mergeCell ref="B21:B22"/>
    <mergeCell ref="C21:C22"/>
    <mergeCell ref="D21:D22"/>
    <mergeCell ref="E21:E22"/>
    <mergeCell ref="E8:E9"/>
    <mergeCell ref="F8:F9"/>
    <mergeCell ref="G8:G9"/>
    <mergeCell ref="H8:H9"/>
    <mergeCell ref="I8:J8"/>
    <mergeCell ref="A17:B17"/>
    <mergeCell ref="A4:B4"/>
    <mergeCell ref="A5:B5"/>
    <mergeCell ref="A8:A9"/>
    <mergeCell ref="B8:B9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 AKUN</vt:lpstr>
      <vt:lpstr>JURNAL UMUM</vt:lpstr>
      <vt:lpstr>BB PIUTANG</vt:lpstr>
      <vt:lpstr>BB HUTANG</vt:lpstr>
      <vt:lpstr>BUKU BESARR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2020-11-19T13:19:06Z</dcterms:created>
  <dcterms:modified xsi:type="dcterms:W3CDTF">2020-11-20T11:08:28Z</dcterms:modified>
</cp:coreProperties>
</file>