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EBY 7\PLAK\"/>
    </mc:Choice>
  </mc:AlternateContent>
  <bookViews>
    <workbookView xWindow="0" yWindow="0" windowWidth="20490" windowHeight="7455"/>
  </bookViews>
  <sheets>
    <sheet name="Master Akun" sheetId="1" r:id="rId1"/>
    <sheet name="Jurnal Umum" sheetId="2" r:id="rId2"/>
    <sheet name="Buku Besar" sheetId="3" r:id="rId3"/>
    <sheet name="Buku Pembantu Piutang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4" l="1"/>
  <c r="G7" i="4" s="1"/>
  <c r="F39" i="3"/>
  <c r="G39" i="3" s="1"/>
  <c r="D15" i="2"/>
  <c r="H398" i="3"/>
  <c r="G398" i="3"/>
  <c r="C394" i="3"/>
  <c r="G20" i="2" l="1"/>
  <c r="F20" i="2"/>
  <c r="H26" i="4"/>
  <c r="G26" i="4"/>
  <c r="C22" i="4"/>
  <c r="H16" i="4"/>
  <c r="G16" i="4"/>
  <c r="C12" i="4"/>
  <c r="G6" i="4"/>
  <c r="H6" i="4"/>
  <c r="C2" i="4"/>
  <c r="H388" i="3"/>
  <c r="G388" i="3"/>
  <c r="C384" i="3"/>
  <c r="H378" i="3"/>
  <c r="G378" i="3"/>
  <c r="C374" i="3"/>
  <c r="H368" i="3"/>
  <c r="G368" i="3"/>
  <c r="C364" i="3"/>
  <c r="H358" i="3"/>
  <c r="G358" i="3"/>
  <c r="C354" i="3"/>
  <c r="H348" i="3"/>
  <c r="G348" i="3"/>
  <c r="C344" i="3"/>
  <c r="H338" i="3"/>
  <c r="G338" i="3"/>
  <c r="C334" i="3"/>
  <c r="H328" i="3"/>
  <c r="G328" i="3"/>
  <c r="C324" i="3"/>
  <c r="H318" i="3"/>
  <c r="G318" i="3"/>
  <c r="C314" i="3"/>
  <c r="H308" i="3"/>
  <c r="G308" i="3"/>
  <c r="C304" i="3"/>
  <c r="H298" i="3"/>
  <c r="G298" i="3"/>
  <c r="C294" i="3"/>
  <c r="H288" i="3"/>
  <c r="G288" i="3"/>
  <c r="C284" i="3"/>
  <c r="H278" i="3"/>
  <c r="G278" i="3"/>
  <c r="C274" i="3"/>
  <c r="H268" i="3"/>
  <c r="G268" i="3"/>
  <c r="C264" i="3"/>
  <c r="H258" i="3"/>
  <c r="G258" i="3"/>
  <c r="C254" i="3"/>
  <c r="H248" i="3"/>
  <c r="G248" i="3"/>
  <c r="C244" i="3"/>
  <c r="H238" i="3"/>
  <c r="G238" i="3"/>
  <c r="C234" i="3"/>
  <c r="H228" i="3"/>
  <c r="G228" i="3"/>
  <c r="C224" i="3"/>
  <c r="H218" i="3"/>
  <c r="G218" i="3"/>
  <c r="C214" i="3"/>
  <c r="H208" i="3"/>
  <c r="G208" i="3"/>
  <c r="C204" i="3"/>
  <c r="H198" i="3"/>
  <c r="G198" i="3"/>
  <c r="C194" i="3"/>
  <c r="H188" i="3"/>
  <c r="G188" i="3"/>
  <c r="C184" i="3"/>
  <c r="H178" i="3"/>
  <c r="G178" i="3"/>
  <c r="C174" i="3"/>
  <c r="H168" i="3"/>
  <c r="G168" i="3"/>
  <c r="C164" i="3"/>
  <c r="H158" i="3"/>
  <c r="G158" i="3"/>
  <c r="C154" i="3"/>
  <c r="H148" i="3"/>
  <c r="G148" i="3"/>
  <c r="C144" i="3"/>
  <c r="H138" i="3"/>
  <c r="G138" i="3"/>
  <c r="C134" i="3"/>
  <c r="H128" i="3"/>
  <c r="G128" i="3"/>
  <c r="C124" i="3"/>
  <c r="H118" i="3"/>
  <c r="G118" i="3"/>
  <c r="C114" i="3"/>
  <c r="H108" i="3"/>
  <c r="G108" i="3"/>
  <c r="C104" i="3"/>
  <c r="H98" i="3"/>
  <c r="G98" i="3"/>
  <c r="C94" i="3"/>
  <c r="H88" i="3"/>
  <c r="G88" i="3"/>
  <c r="C84" i="3"/>
  <c r="H78" i="3"/>
  <c r="G78" i="3"/>
  <c r="C74" i="3"/>
  <c r="H68" i="3"/>
  <c r="G68" i="3"/>
  <c r="C64" i="3"/>
  <c r="H58" i="3"/>
  <c r="G58" i="3"/>
  <c r="C54" i="3"/>
  <c r="H48" i="3"/>
  <c r="G48" i="3"/>
  <c r="C44" i="3"/>
  <c r="H38" i="3"/>
  <c r="G38" i="3"/>
  <c r="C34" i="3"/>
  <c r="H28" i="3"/>
  <c r="G28" i="3"/>
  <c r="C24" i="3"/>
  <c r="H16" i="3"/>
  <c r="G16" i="3"/>
  <c r="C12" i="3"/>
  <c r="H6" i="3"/>
  <c r="G6" i="3"/>
  <c r="C2" i="3"/>
  <c r="D4" i="2" l="1"/>
  <c r="D6" i="2"/>
  <c r="D7" i="2"/>
  <c r="D9" i="2"/>
  <c r="D10" i="2"/>
  <c r="D12" i="2"/>
  <c r="D13" i="2"/>
  <c r="D16" i="2"/>
  <c r="D17" i="2"/>
  <c r="D18" i="2"/>
  <c r="D19" i="2"/>
  <c r="D20" i="2"/>
  <c r="D3" i="2"/>
  <c r="E47" i="1"/>
  <c r="D47" i="1"/>
  <c r="F18" i="3" l="1"/>
  <c r="F20" i="3"/>
  <c r="F19" i="3"/>
  <c r="E399" i="3"/>
  <c r="G399" i="3" s="1"/>
  <c r="F7" i="3"/>
  <c r="G7" i="3" s="1"/>
  <c r="E319" i="3"/>
  <c r="G319" i="3" s="1"/>
  <c r="E17" i="3"/>
  <c r="G17" i="3" s="1"/>
  <c r="E349" i="3"/>
  <c r="G349" i="3" s="1"/>
  <c r="E329" i="3"/>
  <c r="G329" i="3" s="1"/>
  <c r="G18" i="3" l="1"/>
  <c r="G19" i="3" s="1"/>
  <c r="G20" i="3" s="1"/>
</calcChain>
</file>

<file path=xl/sharedStrings.xml><?xml version="1.0" encoding="utf-8"?>
<sst xmlns="http://schemas.openxmlformats.org/spreadsheetml/2006/main" count="741" uniqueCount="122">
  <si>
    <t>No.Akun</t>
  </si>
  <si>
    <t>Keterangan</t>
  </si>
  <si>
    <t>REF</t>
  </si>
  <si>
    <t>Debet</t>
  </si>
  <si>
    <t>Kredit</t>
  </si>
  <si>
    <t>1-1100</t>
  </si>
  <si>
    <t>Kas Kecil</t>
  </si>
  <si>
    <t>1-1110</t>
  </si>
  <si>
    <t>Bank</t>
  </si>
  <si>
    <t>1-1120</t>
  </si>
  <si>
    <t>Surat Surat Berharga</t>
  </si>
  <si>
    <t>1-1130</t>
  </si>
  <si>
    <t>Piutang Usaha</t>
  </si>
  <si>
    <t>1-1140</t>
  </si>
  <si>
    <t>Cadangan Kerugian Piutang</t>
  </si>
  <si>
    <t>1-1150</t>
  </si>
  <si>
    <t>Piutang Karyawan</t>
  </si>
  <si>
    <t>1-1170</t>
  </si>
  <si>
    <t>Persediaan Barang Dagang</t>
  </si>
  <si>
    <t>1-1180</t>
  </si>
  <si>
    <t>Persediaan Perlengkapan Kantor</t>
  </si>
  <si>
    <t>1-1190</t>
  </si>
  <si>
    <t>Persediaan Perlengkapan Toko</t>
  </si>
  <si>
    <t>1-1200</t>
  </si>
  <si>
    <t>PPN Masukan</t>
  </si>
  <si>
    <t>1-1210</t>
  </si>
  <si>
    <t>Pajak Di Bayar Dimuka</t>
  </si>
  <si>
    <t>1-1220</t>
  </si>
  <si>
    <t>Asuransi Di Bayar Dimuka</t>
  </si>
  <si>
    <t>1-1230</t>
  </si>
  <si>
    <t>Iklan Di Bayar Dimuka</t>
  </si>
  <si>
    <t>1-21000</t>
  </si>
  <si>
    <t>Tanah</t>
  </si>
  <si>
    <t>1-21200</t>
  </si>
  <si>
    <t>Bangunan</t>
  </si>
  <si>
    <t>1-21201</t>
  </si>
  <si>
    <t>Akumulasi Penyusutan Bangunan</t>
  </si>
  <si>
    <t>1-21300</t>
  </si>
  <si>
    <t>Kendaraan</t>
  </si>
  <si>
    <t>1-21301</t>
  </si>
  <si>
    <t>Akumulasi Penyusutan Kendaraan</t>
  </si>
  <si>
    <t>1-21400</t>
  </si>
  <si>
    <t>Peralatan</t>
  </si>
  <si>
    <t>1-21401</t>
  </si>
  <si>
    <t>2-1100</t>
  </si>
  <si>
    <t>Hutang Usaha</t>
  </si>
  <si>
    <t>2-1130</t>
  </si>
  <si>
    <t>PPN Keluaran</t>
  </si>
  <si>
    <t>2-1140</t>
  </si>
  <si>
    <t>Hutang Pajak Penghasilan</t>
  </si>
  <si>
    <t>Hutang Bank</t>
  </si>
  <si>
    <t>3-1100</t>
  </si>
  <si>
    <t>Modal Saham</t>
  </si>
  <si>
    <t>3-1200</t>
  </si>
  <si>
    <t>Laba Di Tahan</t>
  </si>
  <si>
    <t>4-1000</t>
  </si>
  <si>
    <t>Penjualan</t>
  </si>
  <si>
    <t>Potongan Penjualan</t>
  </si>
  <si>
    <t>Retur Penjualan</t>
  </si>
  <si>
    <t>5-1000</t>
  </si>
  <si>
    <t>Harga Pokok Penjualan</t>
  </si>
  <si>
    <t>6-1100</t>
  </si>
  <si>
    <t>Biaya Gaji dan Upah Penjualan</t>
  </si>
  <si>
    <t>Biaya Gaji dan Upah Adm.</t>
  </si>
  <si>
    <t>Biaya Listrik, Telp, dan Air</t>
  </si>
  <si>
    <t>Biaya Peliharaan dan Perbaikan</t>
  </si>
  <si>
    <t>Biaya Enertein</t>
  </si>
  <si>
    <t>8-1000</t>
  </si>
  <si>
    <t>Pendapatan Jasa Giro</t>
  </si>
  <si>
    <t>Pendapatan Deviden</t>
  </si>
  <si>
    <t>9-1000</t>
  </si>
  <si>
    <t>Biaya Administrasi Bank</t>
  </si>
  <si>
    <t>Biaya Bunga Bank</t>
  </si>
  <si>
    <t>6-2100</t>
  </si>
  <si>
    <t>6-2200</t>
  </si>
  <si>
    <t>6-2300</t>
  </si>
  <si>
    <t>6-2400</t>
  </si>
  <si>
    <t>8-2000</t>
  </si>
  <si>
    <t>9-2000</t>
  </si>
  <si>
    <t>2-2100</t>
  </si>
  <si>
    <t>4-2000</t>
  </si>
  <si>
    <t>4-3000</t>
  </si>
  <si>
    <t>JUMLAH</t>
  </si>
  <si>
    <t>NO AKUN</t>
  </si>
  <si>
    <t>NAMA PELANGGAN</t>
  </si>
  <si>
    <t>JUMLAH PIUTANG</t>
  </si>
  <si>
    <t>KETERANGAN</t>
  </si>
  <si>
    <t>CS-001</t>
  </si>
  <si>
    <t>Miraco Digital</t>
  </si>
  <si>
    <t>Tanggal 25 Oktober 2011, Termin 2/10 n/30</t>
  </si>
  <si>
    <t>CS-002</t>
  </si>
  <si>
    <t>Panorama Foto</t>
  </si>
  <si>
    <t>Tanggal 03 November 2011, Termin 2/10 n/30</t>
  </si>
  <si>
    <t>CS-003</t>
  </si>
  <si>
    <t>Muhammad Fadjar</t>
  </si>
  <si>
    <t>No Acc</t>
  </si>
  <si>
    <t>Tanggal</t>
  </si>
  <si>
    <t>No Bukti</t>
  </si>
  <si>
    <t>Kode Persediaan</t>
  </si>
  <si>
    <t>Barang Masuk</t>
  </si>
  <si>
    <t>Barang Keluar</t>
  </si>
  <si>
    <t>Qtty</t>
  </si>
  <si>
    <t>Harga</t>
  </si>
  <si>
    <t>Jumlah</t>
  </si>
  <si>
    <t>Kode Akun</t>
  </si>
  <si>
    <t>Nama Akun</t>
  </si>
  <si>
    <t>No.Bukti</t>
  </si>
  <si>
    <t>Saldo</t>
  </si>
  <si>
    <t>1 Des</t>
  </si>
  <si>
    <t>Kode Pelanggan</t>
  </si>
  <si>
    <t>Nama Pelanggan</t>
  </si>
  <si>
    <t>PT KHARISMA DIGITAL</t>
  </si>
  <si>
    <t>NERACA SALDO</t>
  </si>
  <si>
    <t>Penerimaan Penjualan Tunai</t>
  </si>
  <si>
    <t>pembayaran utilitas</t>
  </si>
  <si>
    <t>Pembayaran utilitas</t>
  </si>
  <si>
    <t>Pembayaran Gaji</t>
  </si>
  <si>
    <t>Biaya Koran</t>
  </si>
  <si>
    <t>5-2000</t>
  </si>
  <si>
    <t>Uang Muka Pembelian</t>
  </si>
  <si>
    <t>Dititip uang pembelian produk</t>
  </si>
  <si>
    <t>Pembayaran atas penjualan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</si>
</sst>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[$Rp-421]* #,##0_-;\-[$Rp-421]* #,##0_-;_-[$Rp-421]* &quot;-&quot;_-;_-@_-"/>
    <numFmt numFmtId="165" formatCode="_-&quot;Rp&quot;* #,##0_-;\-&quot;Rp&quot;* #,##0_-;_-&quot;Rp&quot;* &quot;-&quot;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3" fillId="0" borderId="1" xfId="0" applyFont="1" applyBorder="1" applyAlignment="1">
      <alignment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9" fontId="0" fillId="0" borderId="0" xfId="0" applyNumberFormat="1" applyBorder="1"/>
    <xf numFmtId="0" fontId="0" fillId="0" borderId="0" xfId="0" applyBorder="1"/>
    <xf numFmtId="164" fontId="0" fillId="0" borderId="2" xfId="0" applyNumberFormat="1" applyBorder="1"/>
    <xf numFmtId="164" fontId="0" fillId="0" borderId="1" xfId="0" applyNumberFormat="1" applyBorder="1"/>
    <xf numFmtId="4" fontId="3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2" fillId="0" borderId="0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5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16" xfId="0" applyFont="1" applyBorder="1"/>
    <xf numFmtId="0" fontId="2" fillId="0" borderId="2" xfId="0" applyFont="1" applyBorder="1"/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164" fontId="2" fillId="0" borderId="2" xfId="0" applyNumberFormat="1" applyFont="1" applyBorder="1"/>
    <xf numFmtId="164" fontId="2" fillId="0" borderId="11" xfId="0" applyNumberFormat="1" applyFont="1" applyBorder="1"/>
    <xf numFmtId="164" fontId="2" fillId="0" borderId="22" xfId="0" applyNumberFormat="1" applyFont="1" applyBorder="1"/>
    <xf numFmtId="164" fontId="2" fillId="0" borderId="1" xfId="0" applyNumberFormat="1" applyFont="1" applyBorder="1"/>
    <xf numFmtId="164" fontId="2" fillId="0" borderId="17" xfId="0" applyNumberFormat="1" applyFont="1" applyBorder="1"/>
    <xf numFmtId="164" fontId="2" fillId="0" borderId="20" xfId="0" applyNumberFormat="1" applyFont="1" applyBorder="1"/>
    <xf numFmtId="164" fontId="2" fillId="0" borderId="21" xfId="0" applyNumberFormat="1" applyFont="1" applyBorder="1"/>
    <xf numFmtId="49" fontId="2" fillId="0" borderId="13" xfId="0" applyNumberFormat="1" applyFont="1" applyBorder="1"/>
    <xf numFmtId="0" fontId="2" fillId="0" borderId="18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165" fontId="2" fillId="0" borderId="1" xfId="0" applyNumberFormat="1" applyFont="1" applyBorder="1"/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49" fontId="0" fillId="0" borderId="16" xfId="0" applyNumberFormat="1" applyBorder="1"/>
    <xf numFmtId="0" fontId="0" fillId="0" borderId="22" xfId="0" applyBorder="1"/>
    <xf numFmtId="49" fontId="0" fillId="0" borderId="18" xfId="0" applyNumberFormat="1" applyBorder="1"/>
    <xf numFmtId="0" fontId="0" fillId="0" borderId="17" xfId="0" applyBorder="1"/>
    <xf numFmtId="49" fontId="0" fillId="0" borderId="19" xfId="0" applyNumberFormat="1" applyBorder="1"/>
    <xf numFmtId="0" fontId="0" fillId="0" borderId="20" xfId="0" applyBorder="1"/>
    <xf numFmtId="164" fontId="0" fillId="0" borderId="20" xfId="0" applyNumberFormat="1" applyBorder="1"/>
    <xf numFmtId="0" fontId="0" fillId="0" borderId="21" xfId="0" applyBorder="1"/>
    <xf numFmtId="0" fontId="3" fillId="0" borderId="2" xfId="0" applyFont="1" applyBorder="1" applyAlignment="1">
      <alignment vertical="center"/>
    </xf>
    <xf numFmtId="0" fontId="4" fillId="0" borderId="29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164" fontId="0" fillId="0" borderId="22" xfId="0" applyNumberFormat="1" applyBorder="1"/>
    <xf numFmtId="0" fontId="3" fillId="0" borderId="18" xfId="0" applyFont="1" applyBorder="1" applyAlignment="1">
      <alignment horizontal="center" vertical="center"/>
    </xf>
    <xf numFmtId="164" fontId="0" fillId="0" borderId="17" xfId="0" applyNumberFormat="1" applyBorder="1"/>
    <xf numFmtId="49" fontId="3" fillId="0" borderId="18" xfId="0" applyNumberFormat="1" applyFont="1" applyBorder="1" applyAlignment="1">
      <alignment horizontal="center" vertical="center"/>
    </xf>
    <xf numFmtId="0" fontId="1" fillId="0" borderId="20" xfId="0" applyFont="1" applyBorder="1"/>
    <xf numFmtId="164" fontId="1" fillId="0" borderId="20" xfId="0" applyNumberFormat="1" applyFont="1" applyBorder="1"/>
    <xf numFmtId="164" fontId="1" fillId="0" borderId="21" xfId="0" applyNumberFormat="1" applyFont="1" applyBorder="1"/>
    <xf numFmtId="0" fontId="3" fillId="0" borderId="18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5" fillId="0" borderId="2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3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4" fontId="3" fillId="0" borderId="10" xfId="0" applyNumberFormat="1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5" fillId="0" borderId="2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tabSelected="1" zoomScale="124" zoomScaleNormal="124" workbookViewId="0">
      <selection activeCell="E15" sqref="E15"/>
    </sheetView>
  </sheetViews>
  <sheetFormatPr defaultRowHeight="15" x14ac:dyDescent="0.25"/>
  <cols>
    <col min="1" max="1" width="10.5703125" customWidth="1"/>
    <col min="2" max="2" width="37.140625" customWidth="1"/>
    <col min="3" max="3" width="8.42578125" customWidth="1"/>
    <col min="4" max="4" width="17.5703125" customWidth="1"/>
    <col min="5" max="5" width="17.7109375" customWidth="1"/>
    <col min="8" max="8" width="13.28515625" customWidth="1"/>
    <col min="9" max="9" width="29.42578125" customWidth="1"/>
    <col min="10" max="10" width="22.42578125" customWidth="1"/>
    <col min="11" max="11" width="44" customWidth="1"/>
  </cols>
  <sheetData>
    <row r="1" spans="1:11" x14ac:dyDescent="0.25">
      <c r="A1" t="s">
        <v>111</v>
      </c>
    </row>
    <row r="2" spans="1:11" x14ac:dyDescent="0.25">
      <c r="A2" t="s">
        <v>112</v>
      </c>
    </row>
    <row r="4" spans="1:11" ht="15.75" thickBot="1" x14ac:dyDescent="0.3"/>
    <row r="5" spans="1:11" ht="16.5" thickBot="1" x14ac:dyDescent="0.3">
      <c r="A5" s="59" t="s">
        <v>0</v>
      </c>
      <c r="B5" s="5" t="s">
        <v>1</v>
      </c>
      <c r="C5" s="5" t="s">
        <v>2</v>
      </c>
      <c r="D5" s="5" t="s">
        <v>3</v>
      </c>
      <c r="E5" s="6" t="s">
        <v>4</v>
      </c>
      <c r="H5" s="73" t="s">
        <v>83</v>
      </c>
      <c r="I5" s="74" t="s">
        <v>84</v>
      </c>
      <c r="J5" s="74" t="s">
        <v>85</v>
      </c>
      <c r="K5" s="75" t="s">
        <v>86</v>
      </c>
    </row>
    <row r="6" spans="1:11" ht="15.75" x14ac:dyDescent="0.25">
      <c r="A6" s="60" t="s">
        <v>5</v>
      </c>
      <c r="B6" s="58" t="s">
        <v>6</v>
      </c>
      <c r="C6" s="2"/>
      <c r="D6" s="9">
        <v>5000000</v>
      </c>
      <c r="E6" s="61"/>
      <c r="H6" s="70" t="s">
        <v>87</v>
      </c>
      <c r="I6" s="58" t="s">
        <v>88</v>
      </c>
      <c r="J6" s="71">
        <v>104000000</v>
      </c>
      <c r="K6" s="72" t="s">
        <v>89</v>
      </c>
    </row>
    <row r="7" spans="1:11" ht="15.75" x14ac:dyDescent="0.25">
      <c r="A7" s="62" t="s">
        <v>7</v>
      </c>
      <c r="B7" s="4" t="s">
        <v>8</v>
      </c>
      <c r="C7" s="3"/>
      <c r="D7" s="10">
        <v>208080282</v>
      </c>
      <c r="E7" s="63"/>
      <c r="H7" s="68" t="s">
        <v>90</v>
      </c>
      <c r="I7" s="4" t="s">
        <v>91</v>
      </c>
      <c r="J7" s="11">
        <v>77500000</v>
      </c>
      <c r="K7" s="69" t="s">
        <v>92</v>
      </c>
    </row>
    <row r="8" spans="1:11" ht="16.5" thickBot="1" x14ac:dyDescent="0.3">
      <c r="A8" s="62" t="s">
        <v>9</v>
      </c>
      <c r="B8" s="4" t="s">
        <v>10</v>
      </c>
      <c r="C8" s="3"/>
      <c r="D8" s="10">
        <v>90405000</v>
      </c>
      <c r="E8" s="63"/>
      <c r="H8" s="76" t="s">
        <v>93</v>
      </c>
      <c r="I8" s="77" t="s">
        <v>94</v>
      </c>
      <c r="J8" s="78">
        <v>50000000</v>
      </c>
      <c r="K8" s="79"/>
    </row>
    <row r="9" spans="1:11" ht="16.5" thickBot="1" x14ac:dyDescent="0.3">
      <c r="A9" s="62" t="s">
        <v>11</v>
      </c>
      <c r="B9" s="4" t="s">
        <v>12</v>
      </c>
      <c r="C9" s="3"/>
      <c r="D9" s="10">
        <v>181500000</v>
      </c>
      <c r="E9" s="63"/>
      <c r="H9" s="80" t="s">
        <v>82</v>
      </c>
      <c r="I9" s="81"/>
      <c r="J9" s="82">
        <v>231500000</v>
      </c>
      <c r="K9" s="83"/>
    </row>
    <row r="10" spans="1:11" ht="15.75" x14ac:dyDescent="0.25">
      <c r="A10" s="62" t="s">
        <v>13</v>
      </c>
      <c r="B10" s="4" t="s">
        <v>14</v>
      </c>
      <c r="C10" s="3"/>
      <c r="D10" s="10"/>
      <c r="E10" s="63">
        <v>10840000</v>
      </c>
    </row>
    <row r="11" spans="1:11" ht="15.75" x14ac:dyDescent="0.25">
      <c r="A11" s="62" t="s">
        <v>15</v>
      </c>
      <c r="B11" s="4" t="s">
        <v>16</v>
      </c>
      <c r="C11" s="3"/>
      <c r="D11" s="10">
        <v>2100000</v>
      </c>
      <c r="E11" s="63"/>
    </row>
    <row r="12" spans="1:11" ht="15.75" x14ac:dyDescent="0.25">
      <c r="A12" s="62" t="s">
        <v>17</v>
      </c>
      <c r="B12" s="4" t="s">
        <v>18</v>
      </c>
      <c r="C12" s="3"/>
      <c r="D12" s="10">
        <v>891600000</v>
      </c>
      <c r="E12" s="63"/>
    </row>
    <row r="13" spans="1:11" ht="15.75" x14ac:dyDescent="0.25">
      <c r="A13" s="62" t="s">
        <v>19</v>
      </c>
      <c r="B13" s="4" t="s">
        <v>20</v>
      </c>
      <c r="C13" s="3"/>
      <c r="D13" s="10">
        <v>2580000</v>
      </c>
      <c r="E13" s="63"/>
    </row>
    <row r="14" spans="1:11" ht="15.75" x14ac:dyDescent="0.25">
      <c r="A14" s="62" t="s">
        <v>21</v>
      </c>
      <c r="B14" s="4" t="s">
        <v>22</v>
      </c>
      <c r="C14" s="3"/>
      <c r="D14" s="10">
        <v>5900000</v>
      </c>
      <c r="E14" s="63"/>
    </row>
    <row r="15" spans="1:11" ht="15.75" x14ac:dyDescent="0.25">
      <c r="A15" s="62" t="s">
        <v>23</v>
      </c>
      <c r="B15" s="4" t="s">
        <v>24</v>
      </c>
      <c r="C15" s="3"/>
      <c r="D15" s="10">
        <v>19600000</v>
      </c>
      <c r="E15" s="63"/>
    </row>
    <row r="16" spans="1:11" ht="15.75" x14ac:dyDescent="0.25">
      <c r="A16" s="62" t="s">
        <v>25</v>
      </c>
      <c r="B16" s="4" t="s">
        <v>26</v>
      </c>
      <c r="C16" s="3"/>
      <c r="D16" s="10">
        <v>32000000</v>
      </c>
      <c r="E16" s="63"/>
    </row>
    <row r="17" spans="1:5" ht="15.75" x14ac:dyDescent="0.25">
      <c r="A17" s="62" t="s">
        <v>27</v>
      </c>
      <c r="B17" s="4" t="s">
        <v>28</v>
      </c>
      <c r="C17" s="3"/>
      <c r="D17" s="10">
        <v>31200000</v>
      </c>
      <c r="E17" s="63"/>
    </row>
    <row r="18" spans="1:5" ht="15.75" x14ac:dyDescent="0.25">
      <c r="A18" s="62" t="s">
        <v>29</v>
      </c>
      <c r="B18" s="4" t="s">
        <v>30</v>
      </c>
      <c r="C18" s="3"/>
      <c r="D18" s="10">
        <v>3000000</v>
      </c>
      <c r="E18" s="63"/>
    </row>
    <row r="19" spans="1:5" ht="15.75" x14ac:dyDescent="0.25">
      <c r="A19" s="62" t="s">
        <v>31</v>
      </c>
      <c r="B19" s="4" t="s">
        <v>32</v>
      </c>
      <c r="C19" s="3"/>
      <c r="D19" s="10">
        <v>165000000</v>
      </c>
      <c r="E19" s="63"/>
    </row>
    <row r="20" spans="1:5" ht="15.75" x14ac:dyDescent="0.25">
      <c r="A20" s="62" t="s">
        <v>33</v>
      </c>
      <c r="B20" s="4" t="s">
        <v>34</v>
      </c>
      <c r="C20" s="3"/>
      <c r="D20" s="10">
        <v>210000000</v>
      </c>
      <c r="E20" s="63"/>
    </row>
    <row r="21" spans="1:5" ht="15.75" x14ac:dyDescent="0.25">
      <c r="A21" s="62" t="s">
        <v>35</v>
      </c>
      <c r="B21" s="4" t="s">
        <v>36</v>
      </c>
      <c r="C21" s="3"/>
      <c r="D21" s="10"/>
      <c r="E21" s="63">
        <v>105000000</v>
      </c>
    </row>
    <row r="22" spans="1:5" ht="15.75" x14ac:dyDescent="0.25">
      <c r="A22" s="62" t="s">
        <v>37</v>
      </c>
      <c r="B22" s="4" t="s">
        <v>38</v>
      </c>
      <c r="C22" s="3"/>
      <c r="D22" s="10">
        <v>175000000</v>
      </c>
      <c r="E22" s="63"/>
    </row>
    <row r="23" spans="1:5" ht="15.75" x14ac:dyDescent="0.25">
      <c r="A23" s="62" t="s">
        <v>39</v>
      </c>
      <c r="B23" s="4" t="s">
        <v>40</v>
      </c>
      <c r="C23" s="3"/>
      <c r="D23" s="10"/>
      <c r="E23" s="63">
        <v>108862304</v>
      </c>
    </row>
    <row r="24" spans="1:5" ht="15.75" x14ac:dyDescent="0.25">
      <c r="A24" s="62" t="s">
        <v>41</v>
      </c>
      <c r="B24" s="4" t="s">
        <v>42</v>
      </c>
      <c r="C24" s="3"/>
      <c r="D24" s="10">
        <v>220000000</v>
      </c>
      <c r="E24" s="63"/>
    </row>
    <row r="25" spans="1:5" ht="15.75" x14ac:dyDescent="0.25">
      <c r="A25" s="62" t="s">
        <v>43</v>
      </c>
      <c r="B25" s="4" t="s">
        <v>40</v>
      </c>
      <c r="C25" s="3"/>
      <c r="D25" s="10"/>
      <c r="E25" s="63">
        <v>188240740</v>
      </c>
    </row>
    <row r="26" spans="1:5" ht="15.75" x14ac:dyDescent="0.25">
      <c r="A26" s="62" t="s">
        <v>44</v>
      </c>
      <c r="B26" s="4" t="s">
        <v>45</v>
      </c>
      <c r="C26" s="3"/>
      <c r="D26" s="10"/>
      <c r="E26" s="63">
        <v>196000000</v>
      </c>
    </row>
    <row r="27" spans="1:5" ht="15.75" x14ac:dyDescent="0.25">
      <c r="A27" s="62" t="s">
        <v>46</v>
      </c>
      <c r="B27" s="4" t="s">
        <v>47</v>
      </c>
      <c r="C27" s="3"/>
      <c r="D27" s="10"/>
      <c r="E27" s="63">
        <v>23520000</v>
      </c>
    </row>
    <row r="28" spans="1:5" ht="15.75" x14ac:dyDescent="0.25">
      <c r="A28" s="62" t="s">
        <v>48</v>
      </c>
      <c r="B28" s="4" t="s">
        <v>49</v>
      </c>
      <c r="C28" s="3"/>
      <c r="D28" s="10"/>
      <c r="E28" s="63"/>
    </row>
    <row r="29" spans="1:5" ht="15.75" x14ac:dyDescent="0.25">
      <c r="A29" s="64" t="s">
        <v>79</v>
      </c>
      <c r="B29" s="4" t="s">
        <v>50</v>
      </c>
      <c r="C29" s="3"/>
      <c r="D29" s="10"/>
      <c r="E29" s="63">
        <v>301909436</v>
      </c>
    </row>
    <row r="30" spans="1:5" ht="15.75" x14ac:dyDescent="0.25">
      <c r="A30" s="62" t="s">
        <v>51</v>
      </c>
      <c r="B30" s="4" t="s">
        <v>52</v>
      </c>
      <c r="C30" s="3"/>
      <c r="D30" s="10"/>
      <c r="E30" s="63">
        <v>700000000</v>
      </c>
    </row>
    <row r="31" spans="1:5" ht="15.75" x14ac:dyDescent="0.25">
      <c r="A31" s="62" t="s">
        <v>53</v>
      </c>
      <c r="B31" s="4" t="s">
        <v>54</v>
      </c>
      <c r="C31" s="3"/>
      <c r="D31" s="10"/>
      <c r="E31" s="63">
        <v>576000000</v>
      </c>
    </row>
    <row r="32" spans="1:5" ht="15.75" x14ac:dyDescent="0.25">
      <c r="A32" s="62" t="s">
        <v>55</v>
      </c>
      <c r="B32" s="4" t="s">
        <v>56</v>
      </c>
      <c r="C32" s="3"/>
      <c r="D32" s="10"/>
      <c r="E32" s="63">
        <v>975700000</v>
      </c>
    </row>
    <row r="33" spans="1:5" ht="15.75" x14ac:dyDescent="0.25">
      <c r="A33" s="64" t="s">
        <v>80</v>
      </c>
      <c r="B33" s="4" t="s">
        <v>57</v>
      </c>
      <c r="C33" s="3"/>
      <c r="D33" s="10">
        <v>9757000</v>
      </c>
      <c r="E33" s="63"/>
    </row>
    <row r="34" spans="1:5" ht="15.75" x14ac:dyDescent="0.25">
      <c r="A34" s="64" t="s">
        <v>81</v>
      </c>
      <c r="B34" s="4" t="s">
        <v>58</v>
      </c>
      <c r="C34" s="3"/>
      <c r="D34" s="10">
        <v>29271000</v>
      </c>
      <c r="E34" s="63"/>
    </row>
    <row r="35" spans="1:5" ht="15.75" x14ac:dyDescent="0.25">
      <c r="A35" s="62" t="s">
        <v>59</v>
      </c>
      <c r="B35" s="4" t="s">
        <v>60</v>
      </c>
      <c r="C35" s="3"/>
      <c r="D35" s="10">
        <v>682990000</v>
      </c>
      <c r="E35" s="63"/>
    </row>
    <row r="36" spans="1:5" ht="15.75" x14ac:dyDescent="0.25">
      <c r="A36" s="62" t="s">
        <v>61</v>
      </c>
      <c r="B36" s="4" t="s">
        <v>62</v>
      </c>
      <c r="C36" s="3"/>
      <c r="D36" s="10">
        <v>50000000</v>
      </c>
      <c r="E36" s="63"/>
    </row>
    <row r="37" spans="1:5" ht="15.75" x14ac:dyDescent="0.25">
      <c r="A37" s="64" t="s">
        <v>73</v>
      </c>
      <c r="B37" s="4" t="s">
        <v>63</v>
      </c>
      <c r="C37" s="3"/>
      <c r="D37" s="10">
        <v>100000000</v>
      </c>
      <c r="E37" s="63"/>
    </row>
    <row r="38" spans="1:5" ht="15.75" x14ac:dyDescent="0.25">
      <c r="A38" s="64" t="s">
        <v>74</v>
      </c>
      <c r="B38" s="4" t="s">
        <v>64</v>
      </c>
      <c r="C38" s="3"/>
      <c r="D38" s="10">
        <v>12700000</v>
      </c>
      <c r="E38" s="63"/>
    </row>
    <row r="39" spans="1:5" ht="15.75" x14ac:dyDescent="0.25">
      <c r="A39" s="64" t="s">
        <v>75</v>
      </c>
      <c r="B39" s="4" t="s">
        <v>65</v>
      </c>
      <c r="C39" s="3"/>
      <c r="D39" s="10">
        <v>6850000</v>
      </c>
      <c r="E39" s="63"/>
    </row>
    <row r="40" spans="1:5" ht="15.75" x14ac:dyDescent="0.25">
      <c r="A40" s="64" t="s">
        <v>76</v>
      </c>
      <c r="B40" s="4" t="s">
        <v>66</v>
      </c>
      <c r="C40" s="3"/>
      <c r="D40" s="10">
        <v>1600000</v>
      </c>
      <c r="E40" s="63"/>
    </row>
    <row r="41" spans="1:5" ht="15.75" x14ac:dyDescent="0.25">
      <c r="A41" s="64" t="s">
        <v>67</v>
      </c>
      <c r="B41" s="4" t="s">
        <v>68</v>
      </c>
      <c r="C41" s="3"/>
      <c r="D41" s="10"/>
      <c r="E41" s="63">
        <v>3500000</v>
      </c>
    </row>
    <row r="42" spans="1:5" ht="15.75" x14ac:dyDescent="0.25">
      <c r="A42" s="64" t="s">
        <v>77</v>
      </c>
      <c r="B42" s="4" t="s">
        <v>69</v>
      </c>
      <c r="C42" s="3"/>
      <c r="D42" s="10"/>
      <c r="E42" s="63">
        <v>12045000</v>
      </c>
    </row>
    <row r="43" spans="1:5" ht="15.75" x14ac:dyDescent="0.25">
      <c r="A43" s="64" t="s">
        <v>70</v>
      </c>
      <c r="B43" s="4" t="s">
        <v>71</v>
      </c>
      <c r="C43" s="3"/>
      <c r="D43" s="10">
        <v>55000</v>
      </c>
      <c r="E43" s="63"/>
    </row>
    <row r="44" spans="1:5" ht="15.75" x14ac:dyDescent="0.25">
      <c r="A44" s="64" t="s">
        <v>78</v>
      </c>
      <c r="B44" s="4" t="s">
        <v>72</v>
      </c>
      <c r="C44" s="1"/>
      <c r="D44" s="10">
        <v>65429198</v>
      </c>
      <c r="E44" s="63"/>
    </row>
    <row r="45" spans="1:5" ht="15.75" x14ac:dyDescent="0.25">
      <c r="A45" s="64" t="s">
        <v>118</v>
      </c>
      <c r="B45" s="4" t="s">
        <v>119</v>
      </c>
      <c r="C45" s="1"/>
      <c r="D45" s="10"/>
      <c r="E45" s="63"/>
    </row>
    <row r="46" spans="1:5" ht="15.75" x14ac:dyDescent="0.25">
      <c r="A46" s="64"/>
      <c r="B46" s="4"/>
      <c r="C46" s="1"/>
      <c r="D46" s="10"/>
      <c r="E46" s="63"/>
    </row>
    <row r="47" spans="1:5" ht="15.75" thickBot="1" x14ac:dyDescent="0.3">
      <c r="A47" s="54"/>
      <c r="B47" s="65" t="s">
        <v>82</v>
      </c>
      <c r="C47" s="65"/>
      <c r="D47" s="66">
        <f>SUM(D6:D44)</f>
        <v>3201617480</v>
      </c>
      <c r="E47" s="67">
        <f>SUM(E6:E44)</f>
        <v>3201617480</v>
      </c>
    </row>
    <row r="48" spans="1:5" x14ac:dyDescent="0.25">
      <c r="A48" s="7"/>
      <c r="B48" s="8"/>
      <c r="C48" s="8"/>
      <c r="D48" s="8"/>
      <c r="E48" s="8"/>
    </row>
    <row r="49" spans="1:5" x14ac:dyDescent="0.25">
      <c r="A49" s="7"/>
      <c r="B49" s="8"/>
      <c r="C49" s="8"/>
      <c r="D49" s="8"/>
      <c r="E49" s="8"/>
    </row>
    <row r="50" spans="1:5" x14ac:dyDescent="0.25">
      <c r="A50" s="7"/>
      <c r="B50" s="8"/>
      <c r="C50" s="8"/>
      <c r="D50" s="8"/>
      <c r="E50" s="8"/>
    </row>
    <row r="51" spans="1:5" x14ac:dyDescent="0.25">
      <c r="A51" s="7"/>
      <c r="B51" s="8"/>
      <c r="C51" s="8"/>
      <c r="D51" s="8"/>
      <c r="E51" s="8"/>
    </row>
    <row r="52" spans="1:5" x14ac:dyDescent="0.25">
      <c r="A52" s="7"/>
      <c r="B52" s="8"/>
      <c r="C52" s="8"/>
      <c r="D52" s="8"/>
      <c r="E52" s="8"/>
    </row>
    <row r="53" spans="1:5" x14ac:dyDescent="0.25">
      <c r="A53" s="7"/>
      <c r="B53" s="8"/>
      <c r="C53" s="8"/>
      <c r="D53" s="8"/>
      <c r="E53" s="8"/>
    </row>
    <row r="54" spans="1:5" x14ac:dyDescent="0.25">
      <c r="A54" s="7"/>
      <c r="B54" s="8"/>
      <c r="C54" s="8"/>
      <c r="D54" s="8"/>
      <c r="E54" s="8"/>
    </row>
    <row r="55" spans="1:5" x14ac:dyDescent="0.25">
      <c r="A55" s="7"/>
      <c r="B55" s="8"/>
      <c r="C55" s="8"/>
      <c r="D55" s="8"/>
      <c r="E55" s="8"/>
    </row>
    <row r="56" spans="1:5" x14ac:dyDescent="0.25">
      <c r="A56" s="7"/>
      <c r="B56" s="8"/>
      <c r="C56" s="8"/>
      <c r="D56" s="8"/>
      <c r="E56" s="8"/>
    </row>
    <row r="57" spans="1:5" x14ac:dyDescent="0.25">
      <c r="A57" s="7"/>
      <c r="B57" s="8"/>
      <c r="C57" s="8"/>
      <c r="D57" s="8"/>
      <c r="E57" s="8"/>
    </row>
    <row r="58" spans="1:5" x14ac:dyDescent="0.25">
      <c r="A58" s="7"/>
      <c r="B58" s="8"/>
      <c r="C58" s="8"/>
      <c r="D58" s="8"/>
      <c r="E58" s="8"/>
    </row>
    <row r="59" spans="1:5" x14ac:dyDescent="0.25">
      <c r="A59" s="7"/>
      <c r="B59" s="8"/>
      <c r="C59" s="8"/>
      <c r="D59" s="8"/>
      <c r="E59" s="8"/>
    </row>
    <row r="60" spans="1:5" x14ac:dyDescent="0.25">
      <c r="A60" s="7"/>
      <c r="B60" s="8"/>
      <c r="C60" s="8"/>
      <c r="D60" s="8"/>
      <c r="E60" s="8"/>
    </row>
    <row r="61" spans="1:5" x14ac:dyDescent="0.25">
      <c r="A61" s="7"/>
      <c r="B61" s="8"/>
      <c r="C61" s="8"/>
      <c r="D61" s="8"/>
      <c r="E61" s="8"/>
    </row>
    <row r="62" spans="1:5" x14ac:dyDescent="0.25">
      <c r="A62" s="7"/>
      <c r="B62" s="8"/>
      <c r="C62" s="8"/>
      <c r="D62" s="8"/>
      <c r="E62" s="8"/>
    </row>
    <row r="63" spans="1:5" x14ac:dyDescent="0.25">
      <c r="A63" s="7"/>
      <c r="B63" s="8"/>
      <c r="C63" s="8"/>
      <c r="D63" s="8"/>
      <c r="E63" s="8"/>
    </row>
    <row r="64" spans="1:5" x14ac:dyDescent="0.25">
      <c r="A64" s="7"/>
      <c r="B64" s="8"/>
      <c r="C64" s="8"/>
      <c r="D64" s="8"/>
      <c r="E64" s="8"/>
    </row>
    <row r="65" spans="1:5" x14ac:dyDescent="0.25">
      <c r="A65" s="7"/>
      <c r="B65" s="8"/>
      <c r="C65" s="8"/>
      <c r="D65" s="8"/>
      <c r="E65" s="8"/>
    </row>
    <row r="66" spans="1:5" x14ac:dyDescent="0.25">
      <c r="A66" s="7"/>
      <c r="B66" s="8"/>
      <c r="C66" s="8"/>
      <c r="D66" s="8"/>
      <c r="E66" s="8"/>
    </row>
    <row r="67" spans="1:5" x14ac:dyDescent="0.25">
      <c r="A67" s="7"/>
      <c r="B67" s="8"/>
      <c r="C67" s="8"/>
      <c r="D67" s="8"/>
      <c r="E67" s="8"/>
    </row>
    <row r="68" spans="1:5" x14ac:dyDescent="0.25">
      <c r="A68" s="7"/>
      <c r="B68" s="8"/>
      <c r="C68" s="8"/>
      <c r="D68" s="8"/>
      <c r="E68" s="8"/>
    </row>
    <row r="69" spans="1:5" x14ac:dyDescent="0.25">
      <c r="A69" s="7"/>
      <c r="B69" s="8"/>
      <c r="C69" s="8"/>
      <c r="D69" s="8"/>
      <c r="E69" s="8"/>
    </row>
    <row r="70" spans="1:5" x14ac:dyDescent="0.25">
      <c r="A70" s="7"/>
      <c r="B70" s="8"/>
      <c r="C70" s="8"/>
      <c r="D70" s="8"/>
      <c r="E70" s="8"/>
    </row>
    <row r="71" spans="1:5" x14ac:dyDescent="0.25">
      <c r="A71" s="7"/>
      <c r="B71" s="8"/>
      <c r="C71" s="8"/>
      <c r="D71" s="8"/>
      <c r="E71" s="8"/>
    </row>
    <row r="72" spans="1:5" x14ac:dyDescent="0.25">
      <c r="A72" s="7"/>
      <c r="B72" s="8"/>
      <c r="C72" s="8"/>
      <c r="D72" s="8"/>
      <c r="E72" s="8"/>
    </row>
    <row r="73" spans="1:5" x14ac:dyDescent="0.25">
      <c r="A73" s="7"/>
      <c r="B73" s="8"/>
      <c r="C73" s="8"/>
      <c r="D73" s="8"/>
      <c r="E73" s="8"/>
    </row>
    <row r="74" spans="1:5" x14ac:dyDescent="0.25">
      <c r="A74" s="7"/>
      <c r="B74" s="8"/>
      <c r="C74" s="8"/>
      <c r="D74" s="8"/>
      <c r="E74" s="8"/>
    </row>
    <row r="75" spans="1:5" x14ac:dyDescent="0.25">
      <c r="A75" s="7"/>
      <c r="B75" s="8"/>
      <c r="C75" s="8"/>
      <c r="D75" s="8"/>
      <c r="E75" s="8"/>
    </row>
    <row r="76" spans="1:5" x14ac:dyDescent="0.25">
      <c r="A76" s="7"/>
      <c r="B76" s="8"/>
      <c r="C76" s="8"/>
      <c r="D76" s="8"/>
      <c r="E76" s="8"/>
    </row>
    <row r="77" spans="1:5" x14ac:dyDescent="0.25">
      <c r="A77" s="7"/>
      <c r="B77" s="8"/>
      <c r="C77" s="8"/>
      <c r="D77" s="8"/>
      <c r="E77" s="8"/>
    </row>
    <row r="78" spans="1:5" x14ac:dyDescent="0.25">
      <c r="A78" s="7"/>
      <c r="B78" s="8"/>
      <c r="C78" s="8"/>
      <c r="D78" s="8"/>
      <c r="E78" s="8"/>
    </row>
    <row r="79" spans="1:5" x14ac:dyDescent="0.25">
      <c r="A79" s="7"/>
      <c r="B79" s="8"/>
      <c r="C79" s="8"/>
      <c r="D79" s="8"/>
      <c r="E79" s="8"/>
    </row>
    <row r="80" spans="1:5" x14ac:dyDescent="0.25">
      <c r="A80" s="7"/>
      <c r="B80" s="8"/>
      <c r="C80" s="8"/>
      <c r="D80" s="8"/>
      <c r="E80" s="8"/>
    </row>
    <row r="81" spans="1:5" x14ac:dyDescent="0.25">
      <c r="A81" s="7"/>
      <c r="B81" s="8"/>
      <c r="C81" s="8"/>
      <c r="D81" s="8"/>
      <c r="E81" s="8"/>
    </row>
    <row r="82" spans="1:5" x14ac:dyDescent="0.25">
      <c r="A82" s="7"/>
      <c r="B82" s="8"/>
      <c r="C82" s="8"/>
      <c r="D82" s="8"/>
      <c r="E82" s="8"/>
    </row>
    <row r="83" spans="1:5" x14ac:dyDescent="0.25">
      <c r="A83" s="7"/>
      <c r="B83" s="8"/>
      <c r="C83" s="8"/>
      <c r="D83" s="8"/>
      <c r="E83" s="8"/>
    </row>
    <row r="84" spans="1:5" x14ac:dyDescent="0.25">
      <c r="A84" s="7"/>
      <c r="B84" s="8"/>
      <c r="C84" s="8"/>
      <c r="D84" s="8"/>
      <c r="E84" s="8"/>
    </row>
    <row r="85" spans="1:5" x14ac:dyDescent="0.25">
      <c r="A85" s="7"/>
      <c r="B85" s="8"/>
      <c r="C85" s="8"/>
      <c r="D85" s="8"/>
      <c r="E85" s="8"/>
    </row>
    <row r="86" spans="1:5" x14ac:dyDescent="0.25">
      <c r="A86" s="7"/>
      <c r="B86" s="8"/>
      <c r="C86" s="8"/>
      <c r="D86" s="8"/>
      <c r="E86" s="8"/>
    </row>
    <row r="87" spans="1:5" x14ac:dyDescent="0.25">
      <c r="A87" s="7"/>
      <c r="B87" s="8"/>
      <c r="C87" s="8"/>
      <c r="D87" s="8"/>
      <c r="E87" s="8"/>
    </row>
    <row r="88" spans="1:5" x14ac:dyDescent="0.25">
      <c r="A88" s="7"/>
      <c r="B88" s="8"/>
      <c r="C88" s="8"/>
      <c r="D88" s="8"/>
      <c r="E88" s="8"/>
    </row>
    <row r="89" spans="1:5" x14ac:dyDescent="0.25">
      <c r="A89" s="7"/>
      <c r="B89" s="8"/>
      <c r="C89" s="8"/>
      <c r="D89" s="8"/>
      <c r="E89" s="8"/>
    </row>
    <row r="90" spans="1:5" x14ac:dyDescent="0.25">
      <c r="A90" s="7"/>
      <c r="B90" s="8"/>
      <c r="C90" s="8"/>
      <c r="D90" s="8"/>
      <c r="E90" s="8"/>
    </row>
    <row r="91" spans="1:5" x14ac:dyDescent="0.25">
      <c r="A91" s="7"/>
      <c r="B91" s="8"/>
      <c r="C91" s="8"/>
      <c r="D91" s="8"/>
      <c r="E91" s="8"/>
    </row>
    <row r="92" spans="1:5" x14ac:dyDescent="0.25">
      <c r="A92" s="7"/>
      <c r="B92" s="8"/>
      <c r="C92" s="8"/>
      <c r="D92" s="8"/>
      <c r="E92" s="8"/>
    </row>
    <row r="93" spans="1:5" x14ac:dyDescent="0.25">
      <c r="A93" s="7"/>
      <c r="B93" s="8"/>
      <c r="C93" s="8"/>
      <c r="D93" s="8"/>
      <c r="E93" s="8"/>
    </row>
    <row r="94" spans="1:5" x14ac:dyDescent="0.25">
      <c r="A94" s="7"/>
      <c r="B94" s="8"/>
      <c r="C94" s="8"/>
      <c r="D94" s="8"/>
      <c r="E94" s="8"/>
    </row>
    <row r="95" spans="1:5" x14ac:dyDescent="0.25">
      <c r="A95" s="7"/>
      <c r="B95" s="8"/>
      <c r="C95" s="8"/>
      <c r="D95" s="8"/>
      <c r="E95" s="8"/>
    </row>
    <row r="96" spans="1:5" x14ac:dyDescent="0.25">
      <c r="A96" s="7"/>
      <c r="B96" s="8"/>
      <c r="C96" s="8"/>
      <c r="D96" s="8"/>
      <c r="E96" s="8"/>
    </row>
    <row r="97" spans="1:5" x14ac:dyDescent="0.25">
      <c r="A97" s="7"/>
      <c r="B97" s="8"/>
      <c r="C97" s="8"/>
      <c r="D97" s="8"/>
      <c r="E97" s="8"/>
    </row>
    <row r="98" spans="1:5" x14ac:dyDescent="0.25">
      <c r="A98" s="7"/>
      <c r="B98" s="8"/>
      <c r="C98" s="8"/>
      <c r="D98" s="8"/>
      <c r="E98" s="8"/>
    </row>
    <row r="99" spans="1:5" x14ac:dyDescent="0.25">
      <c r="A99" s="7"/>
      <c r="B99" s="8"/>
      <c r="C99" s="8"/>
      <c r="D99" s="8"/>
      <c r="E99" s="8"/>
    </row>
    <row r="100" spans="1:5" x14ac:dyDescent="0.25">
      <c r="A100" s="7"/>
      <c r="B100" s="8"/>
      <c r="C100" s="8"/>
      <c r="D100" s="8"/>
      <c r="E100" s="8"/>
    </row>
    <row r="101" spans="1:5" x14ac:dyDescent="0.25">
      <c r="A101" s="7"/>
      <c r="B101" s="8"/>
      <c r="C101" s="8"/>
      <c r="D101" s="8"/>
      <c r="E101" s="8"/>
    </row>
    <row r="102" spans="1:5" x14ac:dyDescent="0.25">
      <c r="A102" s="7"/>
      <c r="B102" s="8"/>
      <c r="C102" s="8"/>
      <c r="D102" s="8"/>
      <c r="E102" s="8"/>
    </row>
  </sheetData>
  <mergeCells count="1">
    <mergeCell ref="H9:I9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E4" sqref="E4"/>
    </sheetView>
  </sheetViews>
  <sheetFormatPr defaultRowHeight="15" x14ac:dyDescent="0.25"/>
  <cols>
    <col min="1" max="1" width="10.85546875" customWidth="1"/>
    <col min="2" max="2" width="15.140625" customWidth="1"/>
    <col min="3" max="3" width="12.140625" customWidth="1"/>
    <col min="4" max="4" width="34.85546875" customWidth="1"/>
    <col min="6" max="6" width="19" customWidth="1"/>
    <col min="7" max="7" width="19.28515625" customWidth="1"/>
    <col min="8" max="8" width="14.140625" customWidth="1"/>
    <col min="10" max="10" width="16.85546875" customWidth="1"/>
    <col min="11" max="11" width="16.28515625" customWidth="1"/>
    <col min="13" max="13" width="16.7109375" customWidth="1"/>
    <col min="14" max="14" width="16.42578125" customWidth="1"/>
  </cols>
  <sheetData>
    <row r="1" spans="1:14" ht="15.75" x14ac:dyDescent="0.25">
      <c r="A1" s="40" t="s">
        <v>95</v>
      </c>
      <c r="B1" s="42" t="s">
        <v>96</v>
      </c>
      <c r="C1" s="42" t="s">
        <v>97</v>
      </c>
      <c r="D1" s="44" t="s">
        <v>1</v>
      </c>
      <c r="E1" s="44" t="s">
        <v>2</v>
      </c>
      <c r="F1" s="42" t="s">
        <v>3</v>
      </c>
      <c r="G1" s="42" t="s">
        <v>4</v>
      </c>
      <c r="H1" s="44" t="s">
        <v>98</v>
      </c>
      <c r="I1" s="38" t="s">
        <v>99</v>
      </c>
      <c r="J1" s="48"/>
      <c r="K1" s="49"/>
      <c r="L1" s="38" t="s">
        <v>100</v>
      </c>
      <c r="M1" s="48"/>
      <c r="N1" s="39"/>
    </row>
    <row r="2" spans="1:14" ht="16.5" thickBot="1" x14ac:dyDescent="0.3">
      <c r="A2" s="41"/>
      <c r="B2" s="43"/>
      <c r="C2" s="43"/>
      <c r="D2" s="45"/>
      <c r="E2" s="45"/>
      <c r="F2" s="43"/>
      <c r="G2" s="43"/>
      <c r="H2" s="45"/>
      <c r="I2" s="25" t="s">
        <v>101</v>
      </c>
      <c r="J2" s="25" t="s">
        <v>102</v>
      </c>
      <c r="K2" s="25" t="s">
        <v>103</v>
      </c>
      <c r="L2" s="25" t="s">
        <v>101</v>
      </c>
      <c r="M2" s="25" t="s">
        <v>102</v>
      </c>
      <c r="N2" s="26" t="s">
        <v>103</v>
      </c>
    </row>
    <row r="3" spans="1:14" x14ac:dyDescent="0.25">
      <c r="A3" s="50" t="s">
        <v>7</v>
      </c>
      <c r="B3" s="46">
        <v>1</v>
      </c>
      <c r="C3" s="47"/>
      <c r="D3" s="47" t="str">
        <f>VLOOKUP(A3,'Master Akun'!$A$6:$B$44,2,FALSE)</f>
        <v>Bank</v>
      </c>
      <c r="E3" s="47"/>
      <c r="F3" s="9">
        <v>25000000</v>
      </c>
      <c r="G3" s="9"/>
      <c r="H3" s="47"/>
      <c r="I3" s="47"/>
      <c r="J3" s="47"/>
      <c r="K3" s="47"/>
      <c r="L3" s="47"/>
      <c r="M3" s="47"/>
      <c r="N3" s="51"/>
    </row>
    <row r="4" spans="1:14" x14ac:dyDescent="0.25">
      <c r="A4" s="52" t="s">
        <v>11</v>
      </c>
      <c r="B4" s="12"/>
      <c r="C4" s="1"/>
      <c r="D4" s="1" t="str">
        <f>VLOOKUP(A4,'Master Akun'!$A$6:$B$44,2,FALSE)</f>
        <v>Piutang Usaha</v>
      </c>
      <c r="E4" s="1" t="s">
        <v>87</v>
      </c>
      <c r="F4" s="10"/>
      <c r="G4" s="10">
        <v>25000000</v>
      </c>
      <c r="H4" s="1"/>
      <c r="I4" s="1"/>
      <c r="J4" s="1"/>
      <c r="K4" s="1"/>
      <c r="L4" s="1"/>
      <c r="M4" s="1"/>
      <c r="N4" s="53"/>
    </row>
    <row r="5" spans="1:14" x14ac:dyDescent="0.25">
      <c r="A5" s="52"/>
      <c r="B5" s="12"/>
      <c r="C5" s="1"/>
      <c r="D5" s="1"/>
      <c r="E5" s="1"/>
      <c r="F5" s="10"/>
      <c r="G5" s="10"/>
      <c r="H5" s="1"/>
      <c r="I5" s="1"/>
      <c r="J5" s="1"/>
      <c r="K5" s="1"/>
      <c r="L5" s="1"/>
      <c r="M5" s="1"/>
      <c r="N5" s="53"/>
    </row>
    <row r="6" spans="1:14" x14ac:dyDescent="0.25">
      <c r="A6" s="52" t="s">
        <v>74</v>
      </c>
      <c r="B6" s="12">
        <v>2</v>
      </c>
      <c r="C6" s="1"/>
      <c r="D6" s="1" t="str">
        <f>VLOOKUP(A6,'Master Akun'!$A$6:$B$44,2,FALSE)</f>
        <v>Biaya Listrik, Telp, dan Air</v>
      </c>
      <c r="E6" s="1"/>
      <c r="F6" s="10">
        <v>5600000</v>
      </c>
      <c r="G6" s="10"/>
      <c r="H6" s="1"/>
      <c r="I6" s="1"/>
      <c r="J6" s="1"/>
      <c r="K6" s="1"/>
      <c r="L6" s="1"/>
      <c r="M6" s="1"/>
      <c r="N6" s="53"/>
    </row>
    <row r="7" spans="1:14" x14ac:dyDescent="0.25">
      <c r="A7" s="52" t="s">
        <v>7</v>
      </c>
      <c r="B7" s="12"/>
      <c r="C7" s="1"/>
      <c r="D7" s="1" t="str">
        <f>VLOOKUP(A7,'Master Akun'!$A$6:$B$44,2,FALSE)</f>
        <v>Bank</v>
      </c>
      <c r="E7" s="1"/>
      <c r="F7" s="10"/>
      <c r="G7" s="10">
        <v>5600000</v>
      </c>
      <c r="H7" s="1"/>
      <c r="I7" s="1"/>
      <c r="J7" s="1"/>
      <c r="K7" s="1"/>
      <c r="L7" s="1"/>
      <c r="M7" s="1"/>
      <c r="N7" s="53"/>
    </row>
    <row r="8" spans="1:14" x14ac:dyDescent="0.25">
      <c r="A8" s="52"/>
      <c r="B8" s="12"/>
      <c r="C8" s="1"/>
      <c r="D8" s="1"/>
      <c r="E8" s="1"/>
      <c r="F8" s="10"/>
      <c r="G8" s="10"/>
      <c r="H8" s="1"/>
      <c r="I8" s="1"/>
      <c r="J8" s="1"/>
      <c r="K8" s="1"/>
      <c r="L8" s="1"/>
      <c r="M8" s="1"/>
      <c r="N8" s="53"/>
    </row>
    <row r="9" spans="1:14" x14ac:dyDescent="0.25">
      <c r="A9" s="52" t="s">
        <v>73</v>
      </c>
      <c r="B9" s="12">
        <v>3</v>
      </c>
      <c r="C9" s="1"/>
      <c r="D9" s="1" t="str">
        <f>VLOOKUP(A9,'Master Akun'!$A$6:$B$44,2,FALSE)</f>
        <v>Biaya Gaji dan Upah Adm.</v>
      </c>
      <c r="E9" s="1"/>
      <c r="F9" s="10">
        <v>28000000</v>
      </c>
      <c r="G9" s="10"/>
      <c r="H9" s="1"/>
      <c r="I9" s="1"/>
      <c r="J9" s="1"/>
      <c r="K9" s="1"/>
      <c r="L9" s="1"/>
      <c r="M9" s="1"/>
      <c r="N9" s="53"/>
    </row>
    <row r="10" spans="1:14" x14ac:dyDescent="0.25">
      <c r="A10" s="52" t="s">
        <v>7</v>
      </c>
      <c r="B10" s="12"/>
      <c r="C10" s="1"/>
      <c r="D10" s="1" t="str">
        <f>VLOOKUP(A10,'Master Akun'!$A$6:$B$44,2,FALSE)</f>
        <v>Bank</v>
      </c>
      <c r="E10" s="1"/>
      <c r="F10" s="10"/>
      <c r="G10" s="10">
        <v>28000000</v>
      </c>
      <c r="H10" s="1"/>
      <c r="I10" s="1"/>
      <c r="J10" s="1"/>
      <c r="K10" s="1"/>
      <c r="L10" s="1"/>
      <c r="M10" s="1"/>
      <c r="N10" s="53"/>
    </row>
    <row r="11" spans="1:14" x14ac:dyDescent="0.25">
      <c r="A11" s="52"/>
      <c r="B11" s="12"/>
      <c r="C11" s="1"/>
      <c r="D11" s="1"/>
      <c r="E11" s="1"/>
      <c r="F11" s="10"/>
      <c r="G11" s="10"/>
      <c r="H11" s="1"/>
      <c r="I11" s="1"/>
      <c r="J11" s="1"/>
      <c r="K11" s="1"/>
      <c r="L11" s="1"/>
      <c r="M11" s="1"/>
      <c r="N11" s="53"/>
    </row>
    <row r="12" spans="1:14" x14ac:dyDescent="0.25">
      <c r="A12" s="52" t="s">
        <v>76</v>
      </c>
      <c r="B12" s="12">
        <v>4</v>
      </c>
      <c r="C12" s="1"/>
      <c r="D12" s="1" t="str">
        <f>VLOOKUP(A12,'Master Akun'!$A$6:$B$44,2,FALSE)</f>
        <v>Biaya Enertein</v>
      </c>
      <c r="E12" s="1"/>
      <c r="F12" s="10">
        <v>475000</v>
      </c>
      <c r="G12" s="10"/>
      <c r="H12" s="1"/>
      <c r="I12" s="1"/>
      <c r="J12" s="1"/>
      <c r="K12" s="1"/>
      <c r="L12" s="1"/>
      <c r="M12" s="1"/>
      <c r="N12" s="53"/>
    </row>
    <row r="13" spans="1:14" x14ac:dyDescent="0.25">
      <c r="A13" s="52" t="s">
        <v>5</v>
      </c>
      <c r="B13" s="12"/>
      <c r="C13" s="1"/>
      <c r="D13" s="1" t="str">
        <f>VLOOKUP(A13,'Master Akun'!$A$6:$B$44,2,FALSE)</f>
        <v>Kas Kecil</v>
      </c>
      <c r="E13" s="1"/>
      <c r="F13" s="10"/>
      <c r="G13" s="10">
        <v>475000</v>
      </c>
      <c r="H13" s="1"/>
      <c r="I13" s="1"/>
      <c r="J13" s="1"/>
      <c r="K13" s="1"/>
      <c r="L13" s="1"/>
      <c r="M13" s="1"/>
      <c r="N13" s="53"/>
    </row>
    <row r="14" spans="1:14" x14ac:dyDescent="0.25">
      <c r="A14" s="52"/>
      <c r="B14" s="12"/>
      <c r="C14" s="1"/>
      <c r="D14" s="1"/>
      <c r="E14" s="1"/>
      <c r="F14" s="10"/>
      <c r="G14" s="10"/>
      <c r="H14" s="1"/>
      <c r="I14" s="1"/>
      <c r="J14" s="1"/>
      <c r="K14" s="1"/>
      <c r="L14" s="1"/>
      <c r="M14" s="1"/>
      <c r="N14" s="53"/>
    </row>
    <row r="15" spans="1:14" x14ac:dyDescent="0.25">
      <c r="A15" s="52" t="s">
        <v>118</v>
      </c>
      <c r="B15" s="12">
        <v>5</v>
      </c>
      <c r="C15" s="1"/>
      <c r="D15" s="1" t="str">
        <f>VLOOKUP(A15,'Master Akun'!$A$6:$B$45,2,FALSE)</f>
        <v>Uang Muka Pembelian</v>
      </c>
      <c r="E15" s="1"/>
      <c r="F15" s="10">
        <v>100000000</v>
      </c>
      <c r="G15" s="10"/>
      <c r="H15" s="1"/>
      <c r="I15" s="1"/>
      <c r="J15" s="1"/>
      <c r="K15" s="1"/>
      <c r="L15" s="1"/>
      <c r="M15" s="1"/>
      <c r="N15" s="53"/>
    </row>
    <row r="16" spans="1:14" x14ac:dyDescent="0.25">
      <c r="A16" s="52" t="s">
        <v>7</v>
      </c>
      <c r="B16" s="1"/>
      <c r="C16" s="1"/>
      <c r="D16" s="1" t="str">
        <f>VLOOKUP(A16,'Master Akun'!$A$6:$B$44,2,FALSE)</f>
        <v>Bank</v>
      </c>
      <c r="E16" s="1"/>
      <c r="F16" s="10"/>
      <c r="G16" s="10">
        <v>100000000</v>
      </c>
      <c r="H16" s="1"/>
      <c r="I16" s="1"/>
      <c r="J16" s="1"/>
      <c r="K16" s="1"/>
      <c r="L16" s="1"/>
      <c r="M16" s="1"/>
      <c r="N16" s="53"/>
    </row>
    <row r="17" spans="1:14" x14ac:dyDescent="0.25">
      <c r="A17" s="52"/>
      <c r="B17" s="1"/>
      <c r="C17" s="1"/>
      <c r="D17" s="1" t="e">
        <f>VLOOKUP(A17,'Master Akun'!$A$6:$B$44,2,FALSE)</f>
        <v>#N/A</v>
      </c>
      <c r="E17" s="1"/>
      <c r="F17" s="10"/>
      <c r="G17" s="10"/>
      <c r="H17" s="1"/>
      <c r="I17" s="1"/>
      <c r="J17" s="1"/>
      <c r="K17" s="1"/>
      <c r="L17" s="1"/>
      <c r="M17" s="1"/>
      <c r="N17" s="53"/>
    </row>
    <row r="18" spans="1:14" x14ac:dyDescent="0.25">
      <c r="A18" s="52"/>
      <c r="B18" s="1"/>
      <c r="C18" s="1"/>
      <c r="D18" s="1" t="e">
        <f>VLOOKUP(A18,'Master Akun'!$A$6:$B$44,2,FALSE)</f>
        <v>#N/A</v>
      </c>
      <c r="E18" s="1"/>
      <c r="F18" s="10"/>
      <c r="G18" s="10"/>
      <c r="H18" s="1"/>
      <c r="I18" s="1"/>
      <c r="J18" s="1"/>
      <c r="K18" s="1"/>
      <c r="L18" s="1"/>
      <c r="M18" s="1"/>
      <c r="N18" s="53"/>
    </row>
    <row r="19" spans="1:14" x14ac:dyDescent="0.25">
      <c r="A19" s="52"/>
      <c r="B19" s="1"/>
      <c r="C19" s="1"/>
      <c r="D19" s="1" t="e">
        <f>VLOOKUP(A19,'Master Akun'!$A$6:$B$44,2,FALSE)</f>
        <v>#N/A</v>
      </c>
      <c r="E19" s="1"/>
      <c r="F19" s="10"/>
      <c r="G19" s="10"/>
      <c r="H19" s="1"/>
      <c r="I19" s="1"/>
      <c r="J19" s="1"/>
      <c r="K19" s="1"/>
      <c r="L19" s="1"/>
      <c r="M19" s="1"/>
      <c r="N19" s="53"/>
    </row>
    <row r="20" spans="1:14" ht="15.75" thickBot="1" x14ac:dyDescent="0.3">
      <c r="A20" s="54"/>
      <c r="B20" s="55"/>
      <c r="C20" s="55"/>
      <c r="D20" s="55" t="e">
        <f>VLOOKUP(A20,'Master Akun'!$A$6:$B$44,2,FALSE)</f>
        <v>#N/A</v>
      </c>
      <c r="E20" s="55"/>
      <c r="F20" s="56">
        <f>SUM(F3:F19)</f>
        <v>159075000</v>
      </c>
      <c r="G20" s="56">
        <f>SUM(G3:G19)</f>
        <v>159075000</v>
      </c>
      <c r="H20" s="55"/>
      <c r="I20" s="55"/>
      <c r="J20" s="55"/>
      <c r="K20" s="55"/>
      <c r="L20" s="55"/>
      <c r="M20" s="55"/>
      <c r="N20" s="57"/>
    </row>
  </sheetData>
  <mergeCells count="10">
    <mergeCell ref="G1:G2"/>
    <mergeCell ref="H1:H2"/>
    <mergeCell ref="I1:K1"/>
    <mergeCell ref="L1:N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1"/>
  <sheetViews>
    <sheetView workbookViewId="0">
      <selection activeCell="G7" sqref="G7"/>
    </sheetView>
  </sheetViews>
  <sheetFormatPr defaultRowHeight="15" x14ac:dyDescent="0.25"/>
  <cols>
    <col min="1" max="1" width="11.28515625" customWidth="1"/>
    <col min="2" max="2" width="10.85546875" customWidth="1"/>
    <col min="3" max="3" width="30.28515625" customWidth="1"/>
    <col min="4" max="4" width="7.5703125" customWidth="1"/>
    <col min="5" max="5" width="19.85546875" customWidth="1"/>
    <col min="6" max="6" width="16.42578125" customWidth="1"/>
    <col min="7" max="7" width="17.28515625" customWidth="1"/>
    <col min="8" max="8" width="18.42578125" customWidth="1"/>
  </cols>
  <sheetData>
    <row r="1" spans="1:8" ht="15.75" x14ac:dyDescent="0.25">
      <c r="A1" s="15" t="s">
        <v>104</v>
      </c>
      <c r="B1" s="16"/>
      <c r="C1" s="16" t="s">
        <v>5</v>
      </c>
      <c r="D1" s="16"/>
      <c r="E1" s="16"/>
      <c r="F1" s="16"/>
      <c r="G1" s="16"/>
      <c r="H1" s="17"/>
    </row>
    <row r="2" spans="1:8" ht="15.75" x14ac:dyDescent="0.25">
      <c r="A2" s="18" t="s">
        <v>105</v>
      </c>
      <c r="B2" s="14"/>
      <c r="C2" s="14" t="str">
        <f>VLOOKUP(C1,'Master Akun'!$A$6:$E$46,2,FALSE)</f>
        <v>Kas Kecil</v>
      </c>
      <c r="D2" s="14"/>
      <c r="E2" s="14"/>
      <c r="F2" s="14"/>
      <c r="G2" s="14"/>
      <c r="H2" s="19"/>
    </row>
    <row r="3" spans="1:8" ht="16.5" thickBot="1" x14ac:dyDescent="0.3">
      <c r="A3" s="18"/>
      <c r="B3" s="14"/>
      <c r="C3" s="14"/>
      <c r="D3" s="14"/>
      <c r="E3" s="14"/>
      <c r="F3" s="14"/>
      <c r="G3" s="14"/>
      <c r="H3" s="19"/>
    </row>
    <row r="4" spans="1:8" ht="15.75" x14ac:dyDescent="0.25">
      <c r="A4" s="40" t="s">
        <v>96</v>
      </c>
      <c r="B4" s="42" t="s">
        <v>106</v>
      </c>
      <c r="C4" s="42" t="s">
        <v>1</v>
      </c>
      <c r="D4" s="44" t="s">
        <v>2</v>
      </c>
      <c r="E4" s="44" t="s">
        <v>3</v>
      </c>
      <c r="F4" s="44" t="s">
        <v>4</v>
      </c>
      <c r="G4" s="38" t="s">
        <v>107</v>
      </c>
      <c r="H4" s="39"/>
    </row>
    <row r="5" spans="1:8" ht="16.5" thickBot="1" x14ac:dyDescent="0.3">
      <c r="A5" s="41"/>
      <c r="B5" s="43"/>
      <c r="C5" s="43"/>
      <c r="D5" s="45"/>
      <c r="E5" s="45"/>
      <c r="F5" s="45"/>
      <c r="G5" s="25" t="s">
        <v>3</v>
      </c>
      <c r="H5" s="26" t="s">
        <v>4</v>
      </c>
    </row>
    <row r="6" spans="1:8" ht="15.75" x14ac:dyDescent="0.25">
      <c r="A6" s="23" t="s">
        <v>108</v>
      </c>
      <c r="B6" s="24"/>
      <c r="C6" s="24" t="s">
        <v>107</v>
      </c>
      <c r="D6" s="24"/>
      <c r="E6" s="27"/>
      <c r="F6" s="28"/>
      <c r="G6" s="27">
        <f>VLOOKUP(C1,'Master Akun'!$A$6:$E$46,4,FALSE)</f>
        <v>5000000</v>
      </c>
      <c r="H6" s="29">
        <f>VLOOKUP(C1,'Master Akun'!$A$6:$E$46,5,FALSE)</f>
        <v>0</v>
      </c>
    </row>
    <row r="7" spans="1:8" ht="15.75" x14ac:dyDescent="0.25">
      <c r="A7" s="20">
        <v>4</v>
      </c>
      <c r="B7" s="13"/>
      <c r="C7" s="13" t="s">
        <v>117</v>
      </c>
      <c r="D7" s="13"/>
      <c r="E7" s="30"/>
      <c r="F7" s="30">
        <f ca="1">SUMIF('Jurnal Umum'!A3:$G$19,'Buku Besar'!C1,'Jurnal Umum'!G3)</f>
        <v>475000</v>
      </c>
      <c r="G7" s="37">
        <f ca="1">IF(G6+E7&gt;H6+F7,G6+E7-H6-F7,0)</f>
        <v>4525000</v>
      </c>
      <c r="H7" s="29"/>
    </row>
    <row r="8" spans="1:8" ht="15.75" x14ac:dyDescent="0.25">
      <c r="A8" s="20"/>
      <c r="B8" s="13"/>
      <c r="C8" s="13"/>
      <c r="D8" s="13"/>
      <c r="E8" s="30"/>
      <c r="F8" s="30"/>
      <c r="G8" s="30"/>
      <c r="H8" s="31"/>
    </row>
    <row r="9" spans="1:8" ht="16.5" thickBot="1" x14ac:dyDescent="0.3">
      <c r="A9" s="21"/>
      <c r="B9" s="22"/>
      <c r="C9" s="22"/>
      <c r="D9" s="22"/>
      <c r="E9" s="32"/>
      <c r="F9" s="32"/>
      <c r="G9" s="32"/>
      <c r="H9" s="33"/>
    </row>
    <row r="10" spans="1:8" ht="15.75" thickBot="1" x14ac:dyDescent="0.3"/>
    <row r="11" spans="1:8" ht="15.75" x14ac:dyDescent="0.25">
      <c r="A11" s="15" t="s">
        <v>104</v>
      </c>
      <c r="B11" s="16"/>
      <c r="C11" s="16" t="s">
        <v>7</v>
      </c>
      <c r="D11" s="16"/>
      <c r="E11" s="16"/>
      <c r="F11" s="16"/>
      <c r="G11" s="16"/>
      <c r="H11" s="17"/>
    </row>
    <row r="12" spans="1:8" ht="15.75" x14ac:dyDescent="0.25">
      <c r="A12" s="18" t="s">
        <v>105</v>
      </c>
      <c r="B12" s="14"/>
      <c r="C12" s="14" t="str">
        <f>VLOOKUP(C11,'Master Akun'!$A$6:$E$46,2,FALSE)</f>
        <v>Bank</v>
      </c>
      <c r="D12" s="14"/>
      <c r="E12" s="14"/>
      <c r="F12" s="14"/>
      <c r="G12" s="14"/>
      <c r="H12" s="19"/>
    </row>
    <row r="13" spans="1:8" ht="16.5" thickBot="1" x14ac:dyDescent="0.3">
      <c r="A13" s="18"/>
      <c r="B13" s="14"/>
      <c r="C13" s="14"/>
      <c r="D13" s="14"/>
      <c r="E13" s="14"/>
      <c r="F13" s="14"/>
      <c r="G13" s="14"/>
      <c r="H13" s="19"/>
    </row>
    <row r="14" spans="1:8" ht="15.75" x14ac:dyDescent="0.25">
      <c r="A14" s="40" t="s">
        <v>96</v>
      </c>
      <c r="B14" s="42" t="s">
        <v>106</v>
      </c>
      <c r="C14" s="42" t="s">
        <v>1</v>
      </c>
      <c r="D14" s="44" t="s">
        <v>2</v>
      </c>
      <c r="E14" s="44" t="s">
        <v>3</v>
      </c>
      <c r="F14" s="44" t="s">
        <v>4</v>
      </c>
      <c r="G14" s="38" t="s">
        <v>107</v>
      </c>
      <c r="H14" s="39"/>
    </row>
    <row r="15" spans="1:8" ht="16.5" thickBot="1" x14ac:dyDescent="0.3">
      <c r="A15" s="41"/>
      <c r="B15" s="43"/>
      <c r="C15" s="43"/>
      <c r="D15" s="45"/>
      <c r="E15" s="45"/>
      <c r="F15" s="45"/>
      <c r="G15" s="25" t="s">
        <v>3</v>
      </c>
      <c r="H15" s="26" t="s">
        <v>4</v>
      </c>
    </row>
    <row r="16" spans="1:8" ht="15.75" x14ac:dyDescent="0.25">
      <c r="A16" s="23" t="s">
        <v>108</v>
      </c>
      <c r="B16" s="24"/>
      <c r="C16" s="24" t="s">
        <v>107</v>
      </c>
      <c r="D16" s="24"/>
      <c r="E16" s="27"/>
      <c r="F16" s="28"/>
      <c r="G16" s="27">
        <f>VLOOKUP(C11,'Master Akun'!$A$6:$E$46,4,FALSE)</f>
        <v>208080282</v>
      </c>
      <c r="H16" s="29">
        <f>VLOOKUP(C11,'Master Akun'!$A$6:$E$46,5,FALSE)</f>
        <v>0</v>
      </c>
    </row>
    <row r="17" spans="1:8" ht="15.75" x14ac:dyDescent="0.25">
      <c r="A17" s="20">
        <v>1</v>
      </c>
      <c r="B17" s="13"/>
      <c r="C17" s="13" t="s">
        <v>113</v>
      </c>
      <c r="D17" s="13"/>
      <c r="E17" s="30">
        <f ca="1">SUMIF('Jurnal Umum'!$A$3:$G$19,'Buku Besar'!C11,'Jurnal Umum'!$F$3:$F$19)</f>
        <v>25000000</v>
      </c>
      <c r="F17" s="30"/>
      <c r="G17" s="37">
        <f ca="1">IF(G16+E17&gt;H16+F17,G16+E17-H16-F17,0)</f>
        <v>233080282</v>
      </c>
      <c r="H17" s="29"/>
    </row>
    <row r="18" spans="1:8" ht="15.75" x14ac:dyDescent="0.25">
      <c r="A18" s="20">
        <v>2</v>
      </c>
      <c r="B18" s="13"/>
      <c r="C18" s="13" t="s">
        <v>114</v>
      </c>
      <c r="D18" s="13"/>
      <c r="E18" s="30"/>
      <c r="F18" s="30">
        <f ca="1">SUMIF('Jurnal Umum'!$A$3:$G$7,'Buku Besar'!C11,'Jurnal Umum'!$G$3:$G$7)</f>
        <v>5600000</v>
      </c>
      <c r="G18" s="37">
        <f ca="1">IF(G17+E18&gt;H17+F18,G17+E18-H17-F18,0)</f>
        <v>227480282</v>
      </c>
      <c r="H18" s="31"/>
    </row>
    <row r="19" spans="1:8" ht="15.75" x14ac:dyDescent="0.25">
      <c r="A19" s="20">
        <v>3</v>
      </c>
      <c r="B19" s="13"/>
      <c r="C19" s="13" t="s">
        <v>116</v>
      </c>
      <c r="D19" s="13"/>
      <c r="E19" s="30"/>
      <c r="F19" s="30">
        <f ca="1">SUMIF('Jurnal Umum'!$A$3:$G$19,'Buku Besar'!C11,'Jurnal Umum'!G10)</f>
        <v>28000000</v>
      </c>
      <c r="G19" s="37">
        <f t="shared" ref="G19:G20" ca="1" si="0">IF(G18+E19&gt;H18+F19,G18+E19-H18-F19,0)</f>
        <v>199480282</v>
      </c>
      <c r="H19" s="31"/>
    </row>
    <row r="20" spans="1:8" ht="15.75" x14ac:dyDescent="0.25">
      <c r="A20" s="20">
        <v>5</v>
      </c>
      <c r="B20" s="13"/>
      <c r="C20" s="13" t="s">
        <v>120</v>
      </c>
      <c r="D20" s="13"/>
      <c r="E20" s="30"/>
      <c r="F20" s="30">
        <f ca="1">SUMIF('Jurnal Umum'!$A$3:$G$19,'Buku Besar'!C11,'Jurnal Umum'!G12)</f>
        <v>100000000</v>
      </c>
      <c r="G20" s="37">
        <f t="shared" ca="1" si="0"/>
        <v>99480282</v>
      </c>
      <c r="H20" s="31"/>
    </row>
    <row r="21" spans="1:8" ht="16.5" thickBot="1" x14ac:dyDescent="0.3">
      <c r="A21" s="21"/>
      <c r="B21" s="22"/>
      <c r="C21" s="22"/>
      <c r="D21" s="22"/>
      <c r="E21" s="32"/>
      <c r="F21" s="32"/>
      <c r="G21" s="32"/>
      <c r="H21" s="33"/>
    </row>
    <row r="22" spans="1:8" ht="15.75" thickBot="1" x14ac:dyDescent="0.3"/>
    <row r="23" spans="1:8" ht="15.75" x14ac:dyDescent="0.25">
      <c r="A23" s="15" t="s">
        <v>104</v>
      </c>
      <c r="B23" s="16"/>
      <c r="C23" s="16" t="s">
        <v>9</v>
      </c>
      <c r="D23" s="16"/>
      <c r="E23" s="16"/>
      <c r="F23" s="16"/>
      <c r="G23" s="16"/>
      <c r="H23" s="17"/>
    </row>
    <row r="24" spans="1:8" ht="15.75" x14ac:dyDescent="0.25">
      <c r="A24" s="18" t="s">
        <v>105</v>
      </c>
      <c r="B24" s="14"/>
      <c r="C24" s="14" t="str">
        <f>VLOOKUP(C23,'Master Akun'!$A$6:$E$46,2,FALSE)</f>
        <v>Surat Surat Berharga</v>
      </c>
      <c r="D24" s="14"/>
      <c r="E24" s="14"/>
      <c r="F24" s="14"/>
      <c r="G24" s="14"/>
      <c r="H24" s="19"/>
    </row>
    <row r="25" spans="1:8" ht="16.5" thickBot="1" x14ac:dyDescent="0.3">
      <c r="A25" s="18"/>
      <c r="B25" s="14"/>
      <c r="C25" s="14"/>
      <c r="D25" s="14"/>
      <c r="E25" s="14"/>
      <c r="F25" s="14"/>
      <c r="G25" s="14"/>
      <c r="H25" s="19"/>
    </row>
    <row r="26" spans="1:8" ht="15.75" x14ac:dyDescent="0.25">
      <c r="A26" s="40" t="s">
        <v>96</v>
      </c>
      <c r="B26" s="42" t="s">
        <v>106</v>
      </c>
      <c r="C26" s="42" t="s">
        <v>1</v>
      </c>
      <c r="D26" s="44" t="s">
        <v>2</v>
      </c>
      <c r="E26" s="44" t="s">
        <v>3</v>
      </c>
      <c r="F26" s="44" t="s">
        <v>4</v>
      </c>
      <c r="G26" s="38" t="s">
        <v>107</v>
      </c>
      <c r="H26" s="39"/>
    </row>
    <row r="27" spans="1:8" ht="16.5" thickBot="1" x14ac:dyDescent="0.3">
      <c r="A27" s="41"/>
      <c r="B27" s="43"/>
      <c r="C27" s="43"/>
      <c r="D27" s="45"/>
      <c r="E27" s="45"/>
      <c r="F27" s="45"/>
      <c r="G27" s="25" t="s">
        <v>3</v>
      </c>
      <c r="H27" s="26" t="s">
        <v>4</v>
      </c>
    </row>
    <row r="28" spans="1:8" ht="15.75" x14ac:dyDescent="0.25">
      <c r="A28" s="23" t="s">
        <v>108</v>
      </c>
      <c r="B28" s="24"/>
      <c r="C28" s="24" t="s">
        <v>107</v>
      </c>
      <c r="D28" s="24"/>
      <c r="E28" s="27"/>
      <c r="F28" s="28"/>
      <c r="G28" s="27">
        <f>VLOOKUP(C23,'Master Akun'!$A$6:$E$46,4,FALSE)</f>
        <v>90405000</v>
      </c>
      <c r="H28" s="29">
        <f>VLOOKUP(C23,'Master Akun'!$A$6:$E$46,5,FALSE)</f>
        <v>0</v>
      </c>
    </row>
    <row r="29" spans="1:8" ht="15.75" x14ac:dyDescent="0.25">
      <c r="A29" s="20"/>
      <c r="B29" s="13"/>
      <c r="C29" s="13"/>
      <c r="D29" s="13"/>
      <c r="E29" s="30"/>
      <c r="F29" s="30"/>
      <c r="G29" s="27"/>
      <c r="H29" s="29"/>
    </row>
    <row r="30" spans="1:8" ht="15.75" x14ac:dyDescent="0.25">
      <c r="A30" s="20"/>
      <c r="B30" s="13"/>
      <c r="C30" s="13"/>
      <c r="D30" s="13"/>
      <c r="E30" s="30"/>
      <c r="F30" s="30"/>
      <c r="G30" s="30"/>
      <c r="H30" s="31"/>
    </row>
    <row r="31" spans="1:8" ht="16.5" thickBot="1" x14ac:dyDescent="0.3">
      <c r="A31" s="21"/>
      <c r="B31" s="22"/>
      <c r="C31" s="22"/>
      <c r="D31" s="22"/>
      <c r="E31" s="32"/>
      <c r="F31" s="32"/>
      <c r="G31" s="32"/>
      <c r="H31" s="33"/>
    </row>
    <row r="32" spans="1:8" ht="15.75" thickBot="1" x14ac:dyDescent="0.3"/>
    <row r="33" spans="1:8" ht="15.75" x14ac:dyDescent="0.25">
      <c r="A33" s="15" t="s">
        <v>104</v>
      </c>
      <c r="B33" s="16"/>
      <c r="C33" s="16" t="s">
        <v>11</v>
      </c>
      <c r="D33" s="16"/>
      <c r="E33" s="16"/>
      <c r="F33" s="16"/>
      <c r="G33" s="16"/>
      <c r="H33" s="17"/>
    </row>
    <row r="34" spans="1:8" ht="15.75" x14ac:dyDescent="0.25">
      <c r="A34" s="18" t="s">
        <v>105</v>
      </c>
      <c r="B34" s="14"/>
      <c r="C34" s="14" t="str">
        <f>VLOOKUP(C33,'Master Akun'!$A$6:$E$46,2,FALSE)</f>
        <v>Piutang Usaha</v>
      </c>
      <c r="D34" s="14"/>
      <c r="E34" s="14"/>
      <c r="F34" s="14"/>
      <c r="G34" s="14"/>
      <c r="H34" s="19"/>
    </row>
    <row r="35" spans="1:8" ht="16.5" thickBot="1" x14ac:dyDescent="0.3">
      <c r="A35" s="18"/>
      <c r="B35" s="14"/>
      <c r="C35" s="14"/>
      <c r="D35" s="14"/>
      <c r="E35" s="14"/>
      <c r="F35" s="14"/>
      <c r="G35" s="14"/>
      <c r="H35" s="19"/>
    </row>
    <row r="36" spans="1:8" ht="15.75" x14ac:dyDescent="0.25">
      <c r="A36" s="40" t="s">
        <v>96</v>
      </c>
      <c r="B36" s="42" t="s">
        <v>106</v>
      </c>
      <c r="C36" s="42" t="s">
        <v>1</v>
      </c>
      <c r="D36" s="44" t="s">
        <v>2</v>
      </c>
      <c r="E36" s="44" t="s">
        <v>3</v>
      </c>
      <c r="F36" s="44" t="s">
        <v>4</v>
      </c>
      <c r="G36" s="38" t="s">
        <v>107</v>
      </c>
      <c r="H36" s="39"/>
    </row>
    <row r="37" spans="1:8" ht="16.5" thickBot="1" x14ac:dyDescent="0.3">
      <c r="A37" s="41"/>
      <c r="B37" s="43"/>
      <c r="C37" s="43"/>
      <c r="D37" s="45"/>
      <c r="E37" s="45"/>
      <c r="F37" s="45"/>
      <c r="G37" s="25" t="s">
        <v>3</v>
      </c>
      <c r="H37" s="26" t="s">
        <v>4</v>
      </c>
    </row>
    <row r="38" spans="1:8" ht="15.75" x14ac:dyDescent="0.25">
      <c r="A38" s="23" t="s">
        <v>108</v>
      </c>
      <c r="B38" s="24"/>
      <c r="C38" s="24" t="s">
        <v>107</v>
      </c>
      <c r="D38" s="24"/>
      <c r="E38" s="27"/>
      <c r="F38" s="28"/>
      <c r="G38" s="27">
        <f>VLOOKUP(C33,'Master Akun'!$A$6:$E$46,4,FALSE)</f>
        <v>181500000</v>
      </c>
      <c r="H38" s="29">
        <f>VLOOKUP(C33,'Master Akun'!$A$6:$E$46,5,FALSE)</f>
        <v>0</v>
      </c>
    </row>
    <row r="39" spans="1:8" ht="15.75" x14ac:dyDescent="0.25">
      <c r="A39" s="20">
        <v>1</v>
      </c>
      <c r="B39" s="13"/>
      <c r="C39" s="13" t="s">
        <v>121</v>
      </c>
      <c r="D39" s="13"/>
      <c r="E39" s="30"/>
      <c r="F39" s="30">
        <f ca="1">SUMIF('Jurnal Umum'!$A$3:$G$19,'Buku Besar'!C33,'Jurnal Umum'!G3)</f>
        <v>25000000</v>
      </c>
      <c r="G39" s="37">
        <f t="shared" ref="G39" ca="1" si="1">IF(G38+E39&gt;H38+F39,G38+E39-H38-F39,0)</f>
        <v>156500000</v>
      </c>
      <c r="H39" s="29"/>
    </row>
    <row r="40" spans="1:8" ht="15.75" x14ac:dyDescent="0.25">
      <c r="A40" s="20"/>
      <c r="B40" s="13"/>
      <c r="C40" s="13"/>
      <c r="D40" s="13"/>
      <c r="E40" s="30"/>
      <c r="F40" s="30"/>
      <c r="G40" s="30"/>
      <c r="H40" s="31"/>
    </row>
    <row r="41" spans="1:8" ht="16.5" thickBot="1" x14ac:dyDescent="0.3">
      <c r="A41" s="21"/>
      <c r="B41" s="22"/>
      <c r="C41" s="22"/>
      <c r="D41" s="22"/>
      <c r="E41" s="32"/>
      <c r="F41" s="32"/>
      <c r="G41" s="32"/>
      <c r="H41" s="33"/>
    </row>
    <row r="42" spans="1:8" ht="15.75" thickBot="1" x14ac:dyDescent="0.3"/>
    <row r="43" spans="1:8" ht="15.75" x14ac:dyDescent="0.25">
      <c r="A43" s="15" t="s">
        <v>104</v>
      </c>
      <c r="B43" s="16"/>
      <c r="C43" s="16" t="s">
        <v>13</v>
      </c>
      <c r="D43" s="16"/>
      <c r="E43" s="16"/>
      <c r="F43" s="16"/>
      <c r="G43" s="16"/>
      <c r="H43" s="17"/>
    </row>
    <row r="44" spans="1:8" ht="15.75" x14ac:dyDescent="0.25">
      <c r="A44" s="18" t="s">
        <v>105</v>
      </c>
      <c r="B44" s="14"/>
      <c r="C44" s="14" t="str">
        <f>VLOOKUP(C43,'Master Akun'!$A$6:$E$46,2,FALSE)</f>
        <v>Cadangan Kerugian Piutang</v>
      </c>
      <c r="D44" s="14"/>
      <c r="E44" s="14"/>
      <c r="F44" s="14"/>
      <c r="G44" s="14"/>
      <c r="H44" s="19"/>
    </row>
    <row r="45" spans="1:8" ht="16.5" thickBot="1" x14ac:dyDescent="0.3">
      <c r="A45" s="18"/>
      <c r="B45" s="14"/>
      <c r="C45" s="14"/>
      <c r="D45" s="14"/>
      <c r="E45" s="14"/>
      <c r="F45" s="14"/>
      <c r="G45" s="14"/>
      <c r="H45" s="19"/>
    </row>
    <row r="46" spans="1:8" ht="15.75" x14ac:dyDescent="0.25">
      <c r="A46" s="40" t="s">
        <v>96</v>
      </c>
      <c r="B46" s="42" t="s">
        <v>106</v>
      </c>
      <c r="C46" s="42" t="s">
        <v>1</v>
      </c>
      <c r="D46" s="44" t="s">
        <v>2</v>
      </c>
      <c r="E46" s="44" t="s">
        <v>3</v>
      </c>
      <c r="F46" s="44" t="s">
        <v>4</v>
      </c>
      <c r="G46" s="38" t="s">
        <v>107</v>
      </c>
      <c r="H46" s="39"/>
    </row>
    <row r="47" spans="1:8" ht="16.5" thickBot="1" x14ac:dyDescent="0.3">
      <c r="A47" s="41"/>
      <c r="B47" s="43"/>
      <c r="C47" s="43"/>
      <c r="D47" s="45"/>
      <c r="E47" s="45"/>
      <c r="F47" s="45"/>
      <c r="G47" s="25" t="s">
        <v>3</v>
      </c>
      <c r="H47" s="26" t="s">
        <v>4</v>
      </c>
    </row>
    <row r="48" spans="1:8" ht="15.75" x14ac:dyDescent="0.25">
      <c r="A48" s="23" t="s">
        <v>108</v>
      </c>
      <c r="B48" s="24"/>
      <c r="C48" s="24" t="s">
        <v>107</v>
      </c>
      <c r="D48" s="24"/>
      <c r="E48" s="27"/>
      <c r="F48" s="28"/>
      <c r="G48" s="27">
        <f>VLOOKUP(C43,'Master Akun'!$A$6:$E$46,4,FALSE)</f>
        <v>0</v>
      </c>
      <c r="H48" s="29">
        <f>VLOOKUP(C43,'Master Akun'!$A$6:$E$46,5,FALSE)</f>
        <v>10840000</v>
      </c>
    </row>
    <row r="49" spans="1:8" ht="15.75" x14ac:dyDescent="0.25">
      <c r="A49" s="20"/>
      <c r="B49" s="13"/>
      <c r="C49" s="13"/>
      <c r="D49" s="13"/>
      <c r="E49" s="30"/>
      <c r="F49" s="30"/>
      <c r="G49" s="27"/>
      <c r="H49" s="29"/>
    </row>
    <row r="50" spans="1:8" ht="15.75" x14ac:dyDescent="0.25">
      <c r="A50" s="20"/>
      <c r="B50" s="13"/>
      <c r="C50" s="13"/>
      <c r="D50" s="13"/>
      <c r="E50" s="30"/>
      <c r="F50" s="30"/>
      <c r="G50" s="30"/>
      <c r="H50" s="31"/>
    </row>
    <row r="51" spans="1:8" ht="16.5" thickBot="1" x14ac:dyDescent="0.3">
      <c r="A51" s="21"/>
      <c r="B51" s="22"/>
      <c r="C51" s="22"/>
      <c r="D51" s="22"/>
      <c r="E51" s="32"/>
      <c r="F51" s="32"/>
      <c r="G51" s="32"/>
      <c r="H51" s="33"/>
    </row>
    <row r="52" spans="1:8" ht="15.75" thickBot="1" x14ac:dyDescent="0.3"/>
    <row r="53" spans="1:8" ht="15.75" x14ac:dyDescent="0.25">
      <c r="A53" s="15" t="s">
        <v>104</v>
      </c>
      <c r="B53" s="16"/>
      <c r="C53" s="16" t="s">
        <v>15</v>
      </c>
      <c r="D53" s="16"/>
      <c r="E53" s="16"/>
      <c r="F53" s="16"/>
      <c r="G53" s="16"/>
      <c r="H53" s="17"/>
    </row>
    <row r="54" spans="1:8" ht="15.75" x14ac:dyDescent="0.25">
      <c r="A54" s="18" t="s">
        <v>105</v>
      </c>
      <c r="B54" s="14"/>
      <c r="C54" s="14" t="str">
        <f>VLOOKUP(C53,'Master Akun'!$A$6:$E$46,2,FALSE)</f>
        <v>Piutang Karyawan</v>
      </c>
      <c r="D54" s="14"/>
      <c r="E54" s="14"/>
      <c r="F54" s="14"/>
      <c r="G54" s="14"/>
      <c r="H54" s="19"/>
    </row>
    <row r="55" spans="1:8" ht="16.5" thickBot="1" x14ac:dyDescent="0.3">
      <c r="A55" s="18"/>
      <c r="B55" s="14"/>
      <c r="C55" s="14"/>
      <c r="D55" s="14"/>
      <c r="E55" s="14"/>
      <c r="F55" s="14"/>
      <c r="G55" s="14"/>
      <c r="H55" s="19"/>
    </row>
    <row r="56" spans="1:8" ht="15.75" x14ac:dyDescent="0.25">
      <c r="A56" s="40" t="s">
        <v>96</v>
      </c>
      <c r="B56" s="42" t="s">
        <v>106</v>
      </c>
      <c r="C56" s="42" t="s">
        <v>1</v>
      </c>
      <c r="D56" s="44" t="s">
        <v>2</v>
      </c>
      <c r="E56" s="44" t="s">
        <v>3</v>
      </c>
      <c r="F56" s="44" t="s">
        <v>4</v>
      </c>
      <c r="G56" s="38" t="s">
        <v>107</v>
      </c>
      <c r="H56" s="39"/>
    </row>
    <row r="57" spans="1:8" ht="16.5" thickBot="1" x14ac:dyDescent="0.3">
      <c r="A57" s="41"/>
      <c r="B57" s="43"/>
      <c r="C57" s="43"/>
      <c r="D57" s="45"/>
      <c r="E57" s="45"/>
      <c r="F57" s="45"/>
      <c r="G57" s="25" t="s">
        <v>3</v>
      </c>
      <c r="H57" s="26" t="s">
        <v>4</v>
      </c>
    </row>
    <row r="58" spans="1:8" ht="15.75" x14ac:dyDescent="0.25">
      <c r="A58" s="23" t="s">
        <v>108</v>
      </c>
      <c r="B58" s="24"/>
      <c r="C58" s="24" t="s">
        <v>107</v>
      </c>
      <c r="D58" s="24"/>
      <c r="E58" s="27"/>
      <c r="F58" s="28"/>
      <c r="G58" s="27">
        <f>VLOOKUP(C53,'Master Akun'!$A$6:$E$46,4,FALSE)</f>
        <v>2100000</v>
      </c>
      <c r="H58" s="29">
        <f>VLOOKUP(C53,'Master Akun'!$A$6:$E$46,5,FALSE)</f>
        <v>0</v>
      </c>
    </row>
    <row r="59" spans="1:8" ht="15.75" x14ac:dyDescent="0.25">
      <c r="A59" s="20"/>
      <c r="B59" s="13"/>
      <c r="C59" s="13"/>
      <c r="D59" s="13"/>
      <c r="E59" s="30"/>
      <c r="F59" s="30"/>
      <c r="G59" s="27"/>
      <c r="H59" s="29"/>
    </row>
    <row r="60" spans="1:8" ht="15.75" x14ac:dyDescent="0.25">
      <c r="A60" s="20"/>
      <c r="B60" s="13"/>
      <c r="C60" s="13"/>
      <c r="D60" s="13"/>
      <c r="E60" s="30"/>
      <c r="F60" s="30"/>
      <c r="G60" s="30"/>
      <c r="H60" s="31"/>
    </row>
    <row r="61" spans="1:8" ht="16.5" thickBot="1" x14ac:dyDescent="0.3">
      <c r="A61" s="21"/>
      <c r="B61" s="22"/>
      <c r="C61" s="22"/>
      <c r="D61" s="22"/>
      <c r="E61" s="32"/>
      <c r="F61" s="32"/>
      <c r="G61" s="32"/>
      <c r="H61" s="33"/>
    </row>
    <row r="62" spans="1:8" ht="15.75" thickBot="1" x14ac:dyDescent="0.3"/>
    <row r="63" spans="1:8" ht="15.75" x14ac:dyDescent="0.25">
      <c r="A63" s="15" t="s">
        <v>104</v>
      </c>
      <c r="B63" s="16"/>
      <c r="C63" s="16" t="s">
        <v>17</v>
      </c>
      <c r="D63" s="16"/>
      <c r="E63" s="16"/>
      <c r="F63" s="16"/>
      <c r="G63" s="16"/>
      <c r="H63" s="17"/>
    </row>
    <row r="64" spans="1:8" ht="15.75" x14ac:dyDescent="0.25">
      <c r="A64" s="18" t="s">
        <v>105</v>
      </c>
      <c r="B64" s="14"/>
      <c r="C64" s="14" t="str">
        <f>VLOOKUP(C63,'Master Akun'!$A$6:$E$46,2,FALSE)</f>
        <v>Persediaan Barang Dagang</v>
      </c>
      <c r="D64" s="14"/>
      <c r="E64" s="14"/>
      <c r="F64" s="14"/>
      <c r="G64" s="14"/>
      <c r="H64" s="19"/>
    </row>
    <row r="65" spans="1:8" ht="16.5" thickBot="1" x14ac:dyDescent="0.3">
      <c r="A65" s="18"/>
      <c r="B65" s="14"/>
      <c r="C65" s="14"/>
      <c r="D65" s="14"/>
      <c r="E65" s="14"/>
      <c r="F65" s="14"/>
      <c r="G65" s="14"/>
      <c r="H65" s="19"/>
    </row>
    <row r="66" spans="1:8" ht="15.75" x14ac:dyDescent="0.25">
      <c r="A66" s="40" t="s">
        <v>96</v>
      </c>
      <c r="B66" s="42" t="s">
        <v>106</v>
      </c>
      <c r="C66" s="42" t="s">
        <v>1</v>
      </c>
      <c r="D66" s="44" t="s">
        <v>2</v>
      </c>
      <c r="E66" s="44" t="s">
        <v>3</v>
      </c>
      <c r="F66" s="44" t="s">
        <v>4</v>
      </c>
      <c r="G66" s="38" t="s">
        <v>107</v>
      </c>
      <c r="H66" s="39"/>
    </row>
    <row r="67" spans="1:8" ht="16.5" thickBot="1" x14ac:dyDescent="0.3">
      <c r="A67" s="41"/>
      <c r="B67" s="43"/>
      <c r="C67" s="43"/>
      <c r="D67" s="45"/>
      <c r="E67" s="45"/>
      <c r="F67" s="45"/>
      <c r="G67" s="25" t="s">
        <v>3</v>
      </c>
      <c r="H67" s="26" t="s">
        <v>4</v>
      </c>
    </row>
    <row r="68" spans="1:8" ht="15.75" x14ac:dyDescent="0.25">
      <c r="A68" s="23" t="s">
        <v>108</v>
      </c>
      <c r="B68" s="24"/>
      <c r="C68" s="24" t="s">
        <v>107</v>
      </c>
      <c r="D68" s="24"/>
      <c r="E68" s="27"/>
      <c r="F68" s="28"/>
      <c r="G68" s="27">
        <f>VLOOKUP(C63,'Master Akun'!$A$6:$E$46,4,FALSE)</f>
        <v>891600000</v>
      </c>
      <c r="H68" s="29">
        <f>VLOOKUP(C63,'Master Akun'!$A$6:$E$46,5,FALSE)</f>
        <v>0</v>
      </c>
    </row>
    <row r="69" spans="1:8" ht="15.75" x14ac:dyDescent="0.25">
      <c r="A69" s="20"/>
      <c r="B69" s="13"/>
      <c r="C69" s="13"/>
      <c r="D69" s="13"/>
      <c r="E69" s="30"/>
      <c r="F69" s="30"/>
      <c r="G69" s="27"/>
      <c r="H69" s="29"/>
    </row>
    <row r="70" spans="1:8" ht="15.75" x14ac:dyDescent="0.25">
      <c r="A70" s="20"/>
      <c r="B70" s="13"/>
      <c r="C70" s="13"/>
      <c r="D70" s="13"/>
      <c r="E70" s="30"/>
      <c r="F70" s="30"/>
      <c r="G70" s="30"/>
      <c r="H70" s="31"/>
    </row>
    <row r="71" spans="1:8" ht="16.5" thickBot="1" x14ac:dyDescent="0.3">
      <c r="A71" s="21"/>
      <c r="B71" s="22"/>
      <c r="C71" s="22"/>
      <c r="D71" s="22"/>
      <c r="E71" s="32"/>
      <c r="F71" s="32"/>
      <c r="G71" s="32"/>
      <c r="H71" s="33"/>
    </row>
    <row r="72" spans="1:8" ht="15.75" thickBot="1" x14ac:dyDescent="0.3"/>
    <row r="73" spans="1:8" ht="15.75" x14ac:dyDescent="0.25">
      <c r="A73" s="15" t="s">
        <v>104</v>
      </c>
      <c r="B73" s="16"/>
      <c r="C73" s="16" t="s">
        <v>19</v>
      </c>
      <c r="D73" s="16"/>
      <c r="E73" s="16"/>
      <c r="F73" s="16"/>
      <c r="G73" s="16"/>
      <c r="H73" s="17"/>
    </row>
    <row r="74" spans="1:8" ht="15.75" x14ac:dyDescent="0.25">
      <c r="A74" s="18" t="s">
        <v>105</v>
      </c>
      <c r="B74" s="14"/>
      <c r="C74" s="14" t="str">
        <f>VLOOKUP(C73,'Master Akun'!$A$6:$E$46,2,FALSE)</f>
        <v>Persediaan Perlengkapan Kantor</v>
      </c>
      <c r="D74" s="14"/>
      <c r="E74" s="14"/>
      <c r="F74" s="14"/>
      <c r="G74" s="14"/>
      <c r="H74" s="19"/>
    </row>
    <row r="75" spans="1:8" ht="16.5" thickBot="1" x14ac:dyDescent="0.3">
      <c r="A75" s="18"/>
      <c r="B75" s="14"/>
      <c r="C75" s="14"/>
      <c r="D75" s="14"/>
      <c r="E75" s="14"/>
      <c r="F75" s="14"/>
      <c r="G75" s="14"/>
      <c r="H75" s="19"/>
    </row>
    <row r="76" spans="1:8" ht="15.75" x14ac:dyDescent="0.25">
      <c r="A76" s="40" t="s">
        <v>96</v>
      </c>
      <c r="B76" s="42" t="s">
        <v>106</v>
      </c>
      <c r="C76" s="42" t="s">
        <v>1</v>
      </c>
      <c r="D76" s="44" t="s">
        <v>2</v>
      </c>
      <c r="E76" s="44" t="s">
        <v>3</v>
      </c>
      <c r="F76" s="44" t="s">
        <v>4</v>
      </c>
      <c r="G76" s="38" t="s">
        <v>107</v>
      </c>
      <c r="H76" s="39"/>
    </row>
    <row r="77" spans="1:8" ht="16.5" thickBot="1" x14ac:dyDescent="0.3">
      <c r="A77" s="41"/>
      <c r="B77" s="43"/>
      <c r="C77" s="43"/>
      <c r="D77" s="45"/>
      <c r="E77" s="45"/>
      <c r="F77" s="45"/>
      <c r="G77" s="25" t="s">
        <v>3</v>
      </c>
      <c r="H77" s="26" t="s">
        <v>4</v>
      </c>
    </row>
    <row r="78" spans="1:8" ht="15.75" x14ac:dyDescent="0.25">
      <c r="A78" s="23" t="s">
        <v>108</v>
      </c>
      <c r="B78" s="24"/>
      <c r="C78" s="24" t="s">
        <v>107</v>
      </c>
      <c r="D78" s="24"/>
      <c r="E78" s="27"/>
      <c r="F78" s="28"/>
      <c r="G78" s="27">
        <f>VLOOKUP(C73,'Master Akun'!$A$6:$E$46,4,FALSE)</f>
        <v>2580000</v>
      </c>
      <c r="H78" s="29">
        <f>VLOOKUP(C73,'Master Akun'!$A$6:$E$46,5,FALSE)</f>
        <v>0</v>
      </c>
    </row>
    <row r="79" spans="1:8" ht="15.75" x14ac:dyDescent="0.25">
      <c r="A79" s="20"/>
      <c r="B79" s="13"/>
      <c r="C79" s="13"/>
      <c r="D79" s="13"/>
      <c r="E79" s="30"/>
      <c r="F79" s="30"/>
      <c r="G79" s="27"/>
      <c r="H79" s="29"/>
    </row>
    <row r="80" spans="1:8" ht="15.75" x14ac:dyDescent="0.25">
      <c r="A80" s="20"/>
      <c r="B80" s="13"/>
      <c r="C80" s="13"/>
      <c r="D80" s="13"/>
      <c r="E80" s="30"/>
      <c r="F80" s="30"/>
      <c r="G80" s="30"/>
      <c r="H80" s="31"/>
    </row>
    <row r="81" spans="1:8" ht="16.5" thickBot="1" x14ac:dyDescent="0.3">
      <c r="A81" s="21"/>
      <c r="B81" s="22"/>
      <c r="C81" s="22"/>
      <c r="D81" s="22"/>
      <c r="E81" s="32"/>
      <c r="F81" s="32"/>
      <c r="G81" s="32"/>
      <c r="H81" s="33"/>
    </row>
    <row r="82" spans="1:8" ht="15.75" thickBot="1" x14ac:dyDescent="0.3"/>
    <row r="83" spans="1:8" ht="15.75" x14ac:dyDescent="0.25">
      <c r="A83" s="15" t="s">
        <v>104</v>
      </c>
      <c r="B83" s="16"/>
      <c r="C83" s="16" t="s">
        <v>21</v>
      </c>
      <c r="D83" s="16"/>
      <c r="E83" s="16"/>
      <c r="F83" s="16"/>
      <c r="G83" s="16"/>
      <c r="H83" s="17"/>
    </row>
    <row r="84" spans="1:8" ht="15.75" x14ac:dyDescent="0.25">
      <c r="A84" s="18" t="s">
        <v>105</v>
      </c>
      <c r="B84" s="14"/>
      <c r="C84" s="14" t="str">
        <f>VLOOKUP(C83,'Master Akun'!$A$6:$E$46,2,FALSE)</f>
        <v>Persediaan Perlengkapan Toko</v>
      </c>
      <c r="D84" s="14"/>
      <c r="E84" s="14"/>
      <c r="F84" s="14"/>
      <c r="G84" s="14"/>
      <c r="H84" s="19"/>
    </row>
    <row r="85" spans="1:8" ht="16.5" thickBot="1" x14ac:dyDescent="0.3">
      <c r="A85" s="18"/>
      <c r="B85" s="14"/>
      <c r="C85" s="14"/>
      <c r="D85" s="14"/>
      <c r="E85" s="14"/>
      <c r="F85" s="14"/>
      <c r="G85" s="14"/>
      <c r="H85" s="19"/>
    </row>
    <row r="86" spans="1:8" ht="15.75" x14ac:dyDescent="0.25">
      <c r="A86" s="40" t="s">
        <v>96</v>
      </c>
      <c r="B86" s="42" t="s">
        <v>106</v>
      </c>
      <c r="C86" s="42" t="s">
        <v>1</v>
      </c>
      <c r="D86" s="44" t="s">
        <v>2</v>
      </c>
      <c r="E86" s="44" t="s">
        <v>3</v>
      </c>
      <c r="F86" s="44" t="s">
        <v>4</v>
      </c>
      <c r="G86" s="38" t="s">
        <v>107</v>
      </c>
      <c r="H86" s="39"/>
    </row>
    <row r="87" spans="1:8" ht="16.5" thickBot="1" x14ac:dyDescent="0.3">
      <c r="A87" s="41"/>
      <c r="B87" s="43"/>
      <c r="C87" s="43"/>
      <c r="D87" s="45"/>
      <c r="E87" s="45"/>
      <c r="F87" s="45"/>
      <c r="G87" s="25" t="s">
        <v>3</v>
      </c>
      <c r="H87" s="26" t="s">
        <v>4</v>
      </c>
    </row>
    <row r="88" spans="1:8" ht="15.75" x14ac:dyDescent="0.25">
      <c r="A88" s="23" t="s">
        <v>108</v>
      </c>
      <c r="B88" s="24"/>
      <c r="C88" s="24" t="s">
        <v>107</v>
      </c>
      <c r="D88" s="24"/>
      <c r="E88" s="27"/>
      <c r="F88" s="28"/>
      <c r="G88" s="27">
        <f>VLOOKUP(C83,'Master Akun'!$A$6:$E$46,4,FALSE)</f>
        <v>5900000</v>
      </c>
      <c r="H88" s="29">
        <f>VLOOKUP(C83,'Master Akun'!$A$6:$E$46,5,FALSE)</f>
        <v>0</v>
      </c>
    </row>
    <row r="89" spans="1:8" ht="15.75" x14ac:dyDescent="0.25">
      <c r="A89" s="20"/>
      <c r="B89" s="13"/>
      <c r="C89" s="13"/>
      <c r="D89" s="13"/>
      <c r="E89" s="30"/>
      <c r="F89" s="30"/>
      <c r="G89" s="27"/>
      <c r="H89" s="29"/>
    </row>
    <row r="90" spans="1:8" ht="15.75" x14ac:dyDescent="0.25">
      <c r="A90" s="20"/>
      <c r="B90" s="13"/>
      <c r="C90" s="13"/>
      <c r="D90" s="13"/>
      <c r="E90" s="30"/>
      <c r="F90" s="30"/>
      <c r="G90" s="30"/>
      <c r="H90" s="31"/>
    </row>
    <row r="91" spans="1:8" ht="16.5" thickBot="1" x14ac:dyDescent="0.3">
      <c r="A91" s="21"/>
      <c r="B91" s="22"/>
      <c r="C91" s="22"/>
      <c r="D91" s="22"/>
      <c r="E91" s="32"/>
      <c r="F91" s="32"/>
      <c r="G91" s="32"/>
      <c r="H91" s="33"/>
    </row>
    <row r="92" spans="1:8" ht="15.75" thickBot="1" x14ac:dyDescent="0.3"/>
    <row r="93" spans="1:8" ht="15.75" x14ac:dyDescent="0.25">
      <c r="A93" s="15" t="s">
        <v>104</v>
      </c>
      <c r="B93" s="16"/>
      <c r="C93" s="16" t="s">
        <v>23</v>
      </c>
      <c r="D93" s="16"/>
      <c r="E93" s="16"/>
      <c r="F93" s="16"/>
      <c r="G93" s="16"/>
      <c r="H93" s="17"/>
    </row>
    <row r="94" spans="1:8" ht="15.75" x14ac:dyDescent="0.25">
      <c r="A94" s="18" t="s">
        <v>105</v>
      </c>
      <c r="B94" s="14"/>
      <c r="C94" s="14" t="str">
        <f>VLOOKUP(C93,'Master Akun'!$A$6:$E$46,2,FALSE)</f>
        <v>PPN Masukan</v>
      </c>
      <c r="D94" s="14"/>
      <c r="E94" s="14"/>
      <c r="F94" s="14"/>
      <c r="G94" s="14"/>
      <c r="H94" s="19"/>
    </row>
    <row r="95" spans="1:8" ht="16.5" thickBot="1" x14ac:dyDescent="0.3">
      <c r="A95" s="18"/>
      <c r="B95" s="14"/>
      <c r="C95" s="14"/>
      <c r="D95" s="14"/>
      <c r="E95" s="14"/>
      <c r="F95" s="14"/>
      <c r="G95" s="14"/>
      <c r="H95" s="19"/>
    </row>
    <row r="96" spans="1:8" ht="15.75" x14ac:dyDescent="0.25">
      <c r="A96" s="40" t="s">
        <v>96</v>
      </c>
      <c r="B96" s="42" t="s">
        <v>106</v>
      </c>
      <c r="C96" s="42" t="s">
        <v>1</v>
      </c>
      <c r="D96" s="44" t="s">
        <v>2</v>
      </c>
      <c r="E96" s="44" t="s">
        <v>3</v>
      </c>
      <c r="F96" s="44" t="s">
        <v>4</v>
      </c>
      <c r="G96" s="38" t="s">
        <v>107</v>
      </c>
      <c r="H96" s="39"/>
    </row>
    <row r="97" spans="1:8" ht="16.5" thickBot="1" x14ac:dyDescent="0.3">
      <c r="A97" s="41"/>
      <c r="B97" s="43"/>
      <c r="C97" s="43"/>
      <c r="D97" s="45"/>
      <c r="E97" s="45"/>
      <c r="F97" s="45"/>
      <c r="G97" s="25" t="s">
        <v>3</v>
      </c>
      <c r="H97" s="26" t="s">
        <v>4</v>
      </c>
    </row>
    <row r="98" spans="1:8" ht="15.75" x14ac:dyDescent="0.25">
      <c r="A98" s="23" t="s">
        <v>108</v>
      </c>
      <c r="B98" s="24"/>
      <c r="C98" s="24" t="s">
        <v>107</v>
      </c>
      <c r="D98" s="24"/>
      <c r="E98" s="27"/>
      <c r="F98" s="28"/>
      <c r="G98" s="27">
        <f>VLOOKUP(C93,'Master Akun'!$A$6:$E$46,4,FALSE)</f>
        <v>19600000</v>
      </c>
      <c r="H98" s="29">
        <f>VLOOKUP(C93,'Master Akun'!$A$6:$E$46,5,FALSE)</f>
        <v>0</v>
      </c>
    </row>
    <row r="99" spans="1:8" ht="15.75" x14ac:dyDescent="0.25">
      <c r="A99" s="20"/>
      <c r="B99" s="13"/>
      <c r="C99" s="13"/>
      <c r="D99" s="13"/>
      <c r="E99" s="30"/>
      <c r="F99" s="30"/>
      <c r="G99" s="27"/>
      <c r="H99" s="29"/>
    </row>
    <row r="100" spans="1:8" ht="15.75" x14ac:dyDescent="0.25">
      <c r="A100" s="20"/>
      <c r="B100" s="13"/>
      <c r="C100" s="13"/>
      <c r="D100" s="13"/>
      <c r="E100" s="30"/>
      <c r="F100" s="30"/>
      <c r="G100" s="30"/>
      <c r="H100" s="31"/>
    </row>
    <row r="101" spans="1:8" ht="16.5" thickBot="1" x14ac:dyDescent="0.3">
      <c r="A101" s="21"/>
      <c r="B101" s="22"/>
      <c r="C101" s="22"/>
      <c r="D101" s="22"/>
      <c r="E101" s="32"/>
      <c r="F101" s="32"/>
      <c r="G101" s="32"/>
      <c r="H101" s="33"/>
    </row>
    <row r="102" spans="1:8" ht="15.75" thickBot="1" x14ac:dyDescent="0.3"/>
    <row r="103" spans="1:8" ht="15.75" x14ac:dyDescent="0.25">
      <c r="A103" s="15" t="s">
        <v>104</v>
      </c>
      <c r="B103" s="16"/>
      <c r="C103" s="16" t="s">
        <v>25</v>
      </c>
      <c r="D103" s="16"/>
      <c r="E103" s="16"/>
      <c r="F103" s="16"/>
      <c r="G103" s="16"/>
      <c r="H103" s="17"/>
    </row>
    <row r="104" spans="1:8" ht="15.75" x14ac:dyDescent="0.25">
      <c r="A104" s="18" t="s">
        <v>105</v>
      </c>
      <c r="B104" s="14"/>
      <c r="C104" s="14" t="str">
        <f>VLOOKUP(C103,'Master Akun'!$A$6:$E$46,2,FALSE)</f>
        <v>Pajak Di Bayar Dimuka</v>
      </c>
      <c r="D104" s="14"/>
      <c r="E104" s="14"/>
      <c r="F104" s="14"/>
      <c r="G104" s="14"/>
      <c r="H104" s="19"/>
    </row>
    <row r="105" spans="1:8" ht="16.5" thickBot="1" x14ac:dyDescent="0.3">
      <c r="A105" s="18"/>
      <c r="B105" s="14"/>
      <c r="C105" s="14"/>
      <c r="D105" s="14"/>
      <c r="E105" s="14"/>
      <c r="F105" s="14"/>
      <c r="G105" s="14"/>
      <c r="H105" s="19"/>
    </row>
    <row r="106" spans="1:8" ht="15.75" x14ac:dyDescent="0.25">
      <c r="A106" s="40" t="s">
        <v>96</v>
      </c>
      <c r="B106" s="42" t="s">
        <v>106</v>
      </c>
      <c r="C106" s="42" t="s">
        <v>1</v>
      </c>
      <c r="D106" s="44" t="s">
        <v>2</v>
      </c>
      <c r="E106" s="44" t="s">
        <v>3</v>
      </c>
      <c r="F106" s="44" t="s">
        <v>4</v>
      </c>
      <c r="G106" s="38" t="s">
        <v>107</v>
      </c>
      <c r="H106" s="39"/>
    </row>
    <row r="107" spans="1:8" ht="16.5" thickBot="1" x14ac:dyDescent="0.3">
      <c r="A107" s="41"/>
      <c r="B107" s="43"/>
      <c r="C107" s="43"/>
      <c r="D107" s="45"/>
      <c r="E107" s="45"/>
      <c r="F107" s="45"/>
      <c r="G107" s="25" t="s">
        <v>3</v>
      </c>
      <c r="H107" s="26" t="s">
        <v>4</v>
      </c>
    </row>
    <row r="108" spans="1:8" ht="15.75" x14ac:dyDescent="0.25">
      <c r="A108" s="23" t="s">
        <v>108</v>
      </c>
      <c r="B108" s="24"/>
      <c r="C108" s="24" t="s">
        <v>107</v>
      </c>
      <c r="D108" s="24"/>
      <c r="E108" s="27"/>
      <c r="F108" s="28"/>
      <c r="G108" s="27">
        <f>VLOOKUP(C103,'Master Akun'!$A$6:$E$46,4,FALSE)</f>
        <v>32000000</v>
      </c>
      <c r="H108" s="29">
        <f>VLOOKUP(C103,'Master Akun'!$A$6:$E$46,5,FALSE)</f>
        <v>0</v>
      </c>
    </row>
    <row r="109" spans="1:8" ht="15.75" x14ac:dyDescent="0.25">
      <c r="A109" s="20"/>
      <c r="B109" s="13"/>
      <c r="C109" s="13"/>
      <c r="D109" s="13"/>
      <c r="E109" s="30"/>
      <c r="F109" s="30"/>
      <c r="G109" s="27"/>
      <c r="H109" s="29"/>
    </row>
    <row r="110" spans="1:8" ht="15.75" x14ac:dyDescent="0.25">
      <c r="A110" s="20"/>
      <c r="B110" s="13"/>
      <c r="C110" s="13"/>
      <c r="D110" s="13"/>
      <c r="E110" s="30"/>
      <c r="F110" s="30"/>
      <c r="G110" s="30"/>
      <c r="H110" s="31"/>
    </row>
    <row r="111" spans="1:8" ht="16.5" thickBot="1" x14ac:dyDescent="0.3">
      <c r="A111" s="21"/>
      <c r="B111" s="22"/>
      <c r="C111" s="22"/>
      <c r="D111" s="22"/>
      <c r="E111" s="32"/>
      <c r="F111" s="32"/>
      <c r="G111" s="32"/>
      <c r="H111" s="33"/>
    </row>
    <row r="112" spans="1:8" ht="15.75" thickBot="1" x14ac:dyDescent="0.3"/>
    <row r="113" spans="1:8" ht="15.75" x14ac:dyDescent="0.25">
      <c r="A113" s="15" t="s">
        <v>104</v>
      </c>
      <c r="B113" s="16"/>
      <c r="C113" s="16" t="s">
        <v>27</v>
      </c>
      <c r="D113" s="16"/>
      <c r="E113" s="16"/>
      <c r="F113" s="16"/>
      <c r="G113" s="16"/>
      <c r="H113" s="17"/>
    </row>
    <row r="114" spans="1:8" ht="15.75" x14ac:dyDescent="0.25">
      <c r="A114" s="18" t="s">
        <v>105</v>
      </c>
      <c r="B114" s="14"/>
      <c r="C114" s="14" t="str">
        <f>VLOOKUP(C113,'Master Akun'!$A$6:$E$46,2,FALSE)</f>
        <v>Asuransi Di Bayar Dimuka</v>
      </c>
      <c r="D114" s="14"/>
      <c r="E114" s="14"/>
      <c r="F114" s="14"/>
      <c r="G114" s="14"/>
      <c r="H114" s="19"/>
    </row>
    <row r="115" spans="1:8" ht="16.5" thickBot="1" x14ac:dyDescent="0.3">
      <c r="A115" s="18"/>
      <c r="B115" s="14"/>
      <c r="C115" s="14"/>
      <c r="D115" s="14"/>
      <c r="E115" s="14"/>
      <c r="F115" s="14"/>
      <c r="G115" s="14"/>
      <c r="H115" s="19"/>
    </row>
    <row r="116" spans="1:8" ht="15.75" x14ac:dyDescent="0.25">
      <c r="A116" s="40" t="s">
        <v>96</v>
      </c>
      <c r="B116" s="42" t="s">
        <v>106</v>
      </c>
      <c r="C116" s="42" t="s">
        <v>1</v>
      </c>
      <c r="D116" s="44" t="s">
        <v>2</v>
      </c>
      <c r="E116" s="44" t="s">
        <v>3</v>
      </c>
      <c r="F116" s="44" t="s">
        <v>4</v>
      </c>
      <c r="G116" s="38" t="s">
        <v>107</v>
      </c>
      <c r="H116" s="39"/>
    </row>
    <row r="117" spans="1:8" ht="16.5" thickBot="1" x14ac:dyDescent="0.3">
      <c r="A117" s="41"/>
      <c r="B117" s="43"/>
      <c r="C117" s="43"/>
      <c r="D117" s="45"/>
      <c r="E117" s="45"/>
      <c r="F117" s="45"/>
      <c r="G117" s="25" t="s">
        <v>3</v>
      </c>
      <c r="H117" s="26" t="s">
        <v>4</v>
      </c>
    </row>
    <row r="118" spans="1:8" ht="15.75" x14ac:dyDescent="0.25">
      <c r="A118" s="23" t="s">
        <v>108</v>
      </c>
      <c r="B118" s="24"/>
      <c r="C118" s="24" t="s">
        <v>107</v>
      </c>
      <c r="D118" s="24"/>
      <c r="E118" s="27"/>
      <c r="F118" s="28"/>
      <c r="G118" s="27">
        <f>VLOOKUP(C113,'Master Akun'!$A$6:$E$46,4,FALSE)</f>
        <v>31200000</v>
      </c>
      <c r="H118" s="29">
        <f>VLOOKUP(C113,'Master Akun'!$A$6:$E$46,5,FALSE)</f>
        <v>0</v>
      </c>
    </row>
    <row r="119" spans="1:8" ht="15.75" x14ac:dyDescent="0.25">
      <c r="A119" s="20"/>
      <c r="B119" s="13"/>
      <c r="C119" s="13"/>
      <c r="D119" s="13"/>
      <c r="E119" s="30"/>
      <c r="F119" s="30"/>
      <c r="G119" s="27"/>
      <c r="H119" s="29"/>
    </row>
    <row r="120" spans="1:8" ht="15.75" x14ac:dyDescent="0.25">
      <c r="A120" s="20"/>
      <c r="B120" s="13"/>
      <c r="C120" s="13"/>
      <c r="D120" s="13"/>
      <c r="E120" s="30"/>
      <c r="F120" s="30"/>
      <c r="G120" s="30"/>
      <c r="H120" s="31"/>
    </row>
    <row r="121" spans="1:8" ht="16.5" thickBot="1" x14ac:dyDescent="0.3">
      <c r="A121" s="21"/>
      <c r="B121" s="22"/>
      <c r="C121" s="22"/>
      <c r="D121" s="22"/>
      <c r="E121" s="32"/>
      <c r="F121" s="32"/>
      <c r="G121" s="32"/>
      <c r="H121" s="33"/>
    </row>
    <row r="122" spans="1:8" ht="15.75" thickBot="1" x14ac:dyDescent="0.3"/>
    <row r="123" spans="1:8" ht="15.75" x14ac:dyDescent="0.25">
      <c r="A123" s="15" t="s">
        <v>104</v>
      </c>
      <c r="B123" s="16"/>
      <c r="C123" s="16" t="s">
        <v>29</v>
      </c>
      <c r="D123" s="16"/>
      <c r="E123" s="16"/>
      <c r="F123" s="16"/>
      <c r="G123" s="16"/>
      <c r="H123" s="17"/>
    </row>
    <row r="124" spans="1:8" ht="15.75" x14ac:dyDescent="0.25">
      <c r="A124" s="18" t="s">
        <v>105</v>
      </c>
      <c r="B124" s="14"/>
      <c r="C124" s="14" t="str">
        <f>VLOOKUP(C123,'Master Akun'!$A$6:$E$46,2,FALSE)</f>
        <v>Iklan Di Bayar Dimuka</v>
      </c>
      <c r="D124" s="14"/>
      <c r="E124" s="14"/>
      <c r="F124" s="14"/>
      <c r="G124" s="14"/>
      <c r="H124" s="19"/>
    </row>
    <row r="125" spans="1:8" ht="16.5" thickBot="1" x14ac:dyDescent="0.3">
      <c r="A125" s="18"/>
      <c r="B125" s="14"/>
      <c r="C125" s="14"/>
      <c r="D125" s="14"/>
      <c r="E125" s="14"/>
      <c r="F125" s="14"/>
      <c r="G125" s="14"/>
      <c r="H125" s="19"/>
    </row>
    <row r="126" spans="1:8" ht="15.75" x14ac:dyDescent="0.25">
      <c r="A126" s="40" t="s">
        <v>96</v>
      </c>
      <c r="B126" s="42" t="s">
        <v>106</v>
      </c>
      <c r="C126" s="42" t="s">
        <v>1</v>
      </c>
      <c r="D126" s="44" t="s">
        <v>2</v>
      </c>
      <c r="E126" s="44" t="s">
        <v>3</v>
      </c>
      <c r="F126" s="44" t="s">
        <v>4</v>
      </c>
      <c r="G126" s="38" t="s">
        <v>107</v>
      </c>
      <c r="H126" s="39"/>
    </row>
    <row r="127" spans="1:8" ht="16.5" thickBot="1" x14ac:dyDescent="0.3">
      <c r="A127" s="41"/>
      <c r="B127" s="43"/>
      <c r="C127" s="43"/>
      <c r="D127" s="45"/>
      <c r="E127" s="45"/>
      <c r="F127" s="45"/>
      <c r="G127" s="25" t="s">
        <v>3</v>
      </c>
      <c r="H127" s="26" t="s">
        <v>4</v>
      </c>
    </row>
    <row r="128" spans="1:8" ht="15.75" x14ac:dyDescent="0.25">
      <c r="A128" s="23" t="s">
        <v>108</v>
      </c>
      <c r="B128" s="24"/>
      <c r="C128" s="24" t="s">
        <v>107</v>
      </c>
      <c r="D128" s="24"/>
      <c r="E128" s="27"/>
      <c r="F128" s="28"/>
      <c r="G128" s="27">
        <f>VLOOKUP(C123,'Master Akun'!$A$6:$E$46,4,FALSE)</f>
        <v>3000000</v>
      </c>
      <c r="H128" s="29">
        <f>VLOOKUP(C123,'Master Akun'!$A$6:$E$46,5,FALSE)</f>
        <v>0</v>
      </c>
    </row>
    <row r="129" spans="1:8" ht="15.75" x14ac:dyDescent="0.25">
      <c r="A129" s="20"/>
      <c r="B129" s="13"/>
      <c r="C129" s="13"/>
      <c r="D129" s="13"/>
      <c r="E129" s="30"/>
      <c r="F129" s="30"/>
      <c r="G129" s="27"/>
      <c r="H129" s="29"/>
    </row>
    <row r="130" spans="1:8" ht="15.75" x14ac:dyDescent="0.25">
      <c r="A130" s="20"/>
      <c r="B130" s="13"/>
      <c r="C130" s="13"/>
      <c r="D130" s="13"/>
      <c r="E130" s="30"/>
      <c r="F130" s="30"/>
      <c r="G130" s="30"/>
      <c r="H130" s="31"/>
    </row>
    <row r="131" spans="1:8" ht="16.5" thickBot="1" x14ac:dyDescent="0.3">
      <c r="A131" s="21"/>
      <c r="B131" s="22"/>
      <c r="C131" s="22"/>
      <c r="D131" s="22"/>
      <c r="E131" s="32"/>
      <c r="F131" s="32"/>
      <c r="G131" s="32"/>
      <c r="H131" s="33"/>
    </row>
    <row r="132" spans="1:8" ht="15.75" thickBot="1" x14ac:dyDescent="0.3"/>
    <row r="133" spans="1:8" ht="15.75" x14ac:dyDescent="0.25">
      <c r="A133" s="15" t="s">
        <v>104</v>
      </c>
      <c r="B133" s="16"/>
      <c r="C133" s="16" t="s">
        <v>31</v>
      </c>
      <c r="D133" s="16"/>
      <c r="E133" s="16"/>
      <c r="F133" s="16"/>
      <c r="G133" s="16"/>
      <c r="H133" s="17"/>
    </row>
    <row r="134" spans="1:8" ht="15.75" x14ac:dyDescent="0.25">
      <c r="A134" s="18" t="s">
        <v>105</v>
      </c>
      <c r="B134" s="14"/>
      <c r="C134" s="14" t="str">
        <f>VLOOKUP(C133,'Master Akun'!$A$6:$E$46,2,FALSE)</f>
        <v>Tanah</v>
      </c>
      <c r="D134" s="14"/>
      <c r="E134" s="14"/>
      <c r="F134" s="14"/>
      <c r="G134" s="14"/>
      <c r="H134" s="19"/>
    </row>
    <row r="135" spans="1:8" ht="16.5" thickBot="1" x14ac:dyDescent="0.3">
      <c r="A135" s="18"/>
      <c r="B135" s="14"/>
      <c r="C135" s="14"/>
      <c r="D135" s="14"/>
      <c r="E135" s="14"/>
      <c r="F135" s="14"/>
      <c r="G135" s="14"/>
      <c r="H135" s="19"/>
    </row>
    <row r="136" spans="1:8" ht="15.75" x14ac:dyDescent="0.25">
      <c r="A136" s="40" t="s">
        <v>96</v>
      </c>
      <c r="B136" s="42" t="s">
        <v>106</v>
      </c>
      <c r="C136" s="42" t="s">
        <v>1</v>
      </c>
      <c r="D136" s="44" t="s">
        <v>2</v>
      </c>
      <c r="E136" s="44" t="s">
        <v>3</v>
      </c>
      <c r="F136" s="44" t="s">
        <v>4</v>
      </c>
      <c r="G136" s="38" t="s">
        <v>107</v>
      </c>
      <c r="H136" s="39"/>
    </row>
    <row r="137" spans="1:8" ht="16.5" thickBot="1" x14ac:dyDescent="0.3">
      <c r="A137" s="41"/>
      <c r="B137" s="43"/>
      <c r="C137" s="43"/>
      <c r="D137" s="45"/>
      <c r="E137" s="45"/>
      <c r="F137" s="45"/>
      <c r="G137" s="25" t="s">
        <v>3</v>
      </c>
      <c r="H137" s="26" t="s">
        <v>4</v>
      </c>
    </row>
    <row r="138" spans="1:8" ht="15.75" x14ac:dyDescent="0.25">
      <c r="A138" s="23" t="s">
        <v>108</v>
      </c>
      <c r="B138" s="24"/>
      <c r="C138" s="24" t="s">
        <v>107</v>
      </c>
      <c r="D138" s="24"/>
      <c r="E138" s="27"/>
      <c r="F138" s="28"/>
      <c r="G138" s="27">
        <f>VLOOKUP(C133,'Master Akun'!$A$6:$E$46,4,FALSE)</f>
        <v>165000000</v>
      </c>
      <c r="H138" s="29">
        <f>VLOOKUP(C133,'Master Akun'!$A$6:$E$46,5,FALSE)</f>
        <v>0</v>
      </c>
    </row>
    <row r="139" spans="1:8" ht="15.75" x14ac:dyDescent="0.25">
      <c r="A139" s="20"/>
      <c r="B139" s="13"/>
      <c r="C139" s="13"/>
      <c r="D139" s="13"/>
      <c r="E139" s="30"/>
      <c r="F139" s="30"/>
      <c r="G139" s="27"/>
      <c r="H139" s="29"/>
    </row>
    <row r="140" spans="1:8" ht="15.75" x14ac:dyDescent="0.25">
      <c r="A140" s="20"/>
      <c r="B140" s="13"/>
      <c r="C140" s="13"/>
      <c r="D140" s="13"/>
      <c r="E140" s="30"/>
      <c r="F140" s="30"/>
      <c r="G140" s="30"/>
      <c r="H140" s="31"/>
    </row>
    <row r="141" spans="1:8" ht="16.5" thickBot="1" x14ac:dyDescent="0.3">
      <c r="A141" s="21"/>
      <c r="B141" s="22"/>
      <c r="C141" s="22"/>
      <c r="D141" s="22"/>
      <c r="E141" s="32"/>
      <c r="F141" s="32"/>
      <c r="G141" s="32"/>
      <c r="H141" s="33"/>
    </row>
    <row r="142" spans="1:8" ht="15.75" thickBot="1" x14ac:dyDescent="0.3"/>
    <row r="143" spans="1:8" ht="15.75" x14ac:dyDescent="0.25">
      <c r="A143" s="15" t="s">
        <v>104</v>
      </c>
      <c r="B143" s="16"/>
      <c r="C143" s="16" t="s">
        <v>33</v>
      </c>
      <c r="D143" s="16"/>
      <c r="E143" s="16"/>
      <c r="F143" s="16"/>
      <c r="G143" s="16"/>
      <c r="H143" s="17"/>
    </row>
    <row r="144" spans="1:8" ht="15.75" x14ac:dyDescent="0.25">
      <c r="A144" s="18" t="s">
        <v>105</v>
      </c>
      <c r="B144" s="14"/>
      <c r="C144" s="14" t="str">
        <f>VLOOKUP(C143,'Master Akun'!$A$6:$E$46,2,FALSE)</f>
        <v>Bangunan</v>
      </c>
      <c r="D144" s="14"/>
      <c r="E144" s="14"/>
      <c r="F144" s="14"/>
      <c r="G144" s="14"/>
      <c r="H144" s="19"/>
    </row>
    <row r="145" spans="1:8" ht="16.5" thickBot="1" x14ac:dyDescent="0.3">
      <c r="A145" s="18"/>
      <c r="B145" s="14"/>
      <c r="C145" s="14"/>
      <c r="D145" s="14"/>
      <c r="E145" s="14"/>
      <c r="F145" s="14"/>
      <c r="G145" s="14"/>
      <c r="H145" s="19"/>
    </row>
    <row r="146" spans="1:8" ht="15.75" x14ac:dyDescent="0.25">
      <c r="A146" s="40" t="s">
        <v>96</v>
      </c>
      <c r="B146" s="42" t="s">
        <v>106</v>
      </c>
      <c r="C146" s="42" t="s">
        <v>1</v>
      </c>
      <c r="D146" s="44" t="s">
        <v>2</v>
      </c>
      <c r="E146" s="44" t="s">
        <v>3</v>
      </c>
      <c r="F146" s="44" t="s">
        <v>4</v>
      </c>
      <c r="G146" s="38" t="s">
        <v>107</v>
      </c>
      <c r="H146" s="39"/>
    </row>
    <row r="147" spans="1:8" ht="16.5" thickBot="1" x14ac:dyDescent="0.3">
      <c r="A147" s="41"/>
      <c r="B147" s="43"/>
      <c r="C147" s="43"/>
      <c r="D147" s="45"/>
      <c r="E147" s="45"/>
      <c r="F147" s="45"/>
      <c r="G147" s="25" t="s">
        <v>3</v>
      </c>
      <c r="H147" s="26" t="s">
        <v>4</v>
      </c>
    </row>
    <row r="148" spans="1:8" ht="15.75" x14ac:dyDescent="0.25">
      <c r="A148" s="23" t="s">
        <v>108</v>
      </c>
      <c r="B148" s="24"/>
      <c r="C148" s="24" t="s">
        <v>107</v>
      </c>
      <c r="D148" s="24"/>
      <c r="E148" s="27"/>
      <c r="F148" s="28"/>
      <c r="G148" s="27">
        <f>VLOOKUP(C143,'Master Akun'!$A$6:$E$46,4,FALSE)</f>
        <v>210000000</v>
      </c>
      <c r="H148" s="29">
        <f>VLOOKUP(C143,'Master Akun'!$A$6:$E$46,5,FALSE)</f>
        <v>0</v>
      </c>
    </row>
    <row r="149" spans="1:8" ht="15.75" x14ac:dyDescent="0.25">
      <c r="A149" s="20"/>
      <c r="B149" s="13"/>
      <c r="C149" s="13"/>
      <c r="D149" s="13"/>
      <c r="E149" s="30"/>
      <c r="F149" s="30"/>
      <c r="G149" s="27"/>
      <c r="H149" s="29"/>
    </row>
    <row r="150" spans="1:8" ht="15.75" x14ac:dyDescent="0.25">
      <c r="A150" s="20"/>
      <c r="B150" s="13"/>
      <c r="C150" s="13"/>
      <c r="D150" s="13"/>
      <c r="E150" s="30"/>
      <c r="F150" s="30"/>
      <c r="G150" s="30"/>
      <c r="H150" s="31"/>
    </row>
    <row r="151" spans="1:8" ht="16.5" thickBot="1" x14ac:dyDescent="0.3">
      <c r="A151" s="21"/>
      <c r="B151" s="22"/>
      <c r="C151" s="22"/>
      <c r="D151" s="22"/>
      <c r="E151" s="32"/>
      <c r="F151" s="32"/>
      <c r="G151" s="32"/>
      <c r="H151" s="33"/>
    </row>
    <row r="152" spans="1:8" ht="15.75" thickBot="1" x14ac:dyDescent="0.3"/>
    <row r="153" spans="1:8" ht="15.75" x14ac:dyDescent="0.25">
      <c r="A153" s="15" t="s">
        <v>104</v>
      </c>
      <c r="B153" s="16"/>
      <c r="C153" s="16" t="s">
        <v>35</v>
      </c>
      <c r="D153" s="16"/>
      <c r="E153" s="16"/>
      <c r="F153" s="16"/>
      <c r="G153" s="16"/>
      <c r="H153" s="17"/>
    </row>
    <row r="154" spans="1:8" ht="15.75" x14ac:dyDescent="0.25">
      <c r="A154" s="18" t="s">
        <v>105</v>
      </c>
      <c r="B154" s="14"/>
      <c r="C154" s="14" t="str">
        <f>VLOOKUP(C153,'Master Akun'!$A$6:$E$46,2,FALSE)</f>
        <v>Akumulasi Penyusutan Bangunan</v>
      </c>
      <c r="D154" s="14"/>
      <c r="E154" s="14"/>
      <c r="F154" s="14"/>
      <c r="G154" s="14"/>
      <c r="H154" s="19"/>
    </row>
    <row r="155" spans="1:8" ht="16.5" thickBot="1" x14ac:dyDescent="0.3">
      <c r="A155" s="18"/>
      <c r="B155" s="14"/>
      <c r="C155" s="14"/>
      <c r="D155" s="14"/>
      <c r="E155" s="14"/>
      <c r="F155" s="14"/>
      <c r="G155" s="14"/>
      <c r="H155" s="19"/>
    </row>
    <row r="156" spans="1:8" ht="15.75" x14ac:dyDescent="0.25">
      <c r="A156" s="40" t="s">
        <v>96</v>
      </c>
      <c r="B156" s="42" t="s">
        <v>106</v>
      </c>
      <c r="C156" s="42" t="s">
        <v>1</v>
      </c>
      <c r="D156" s="44" t="s">
        <v>2</v>
      </c>
      <c r="E156" s="44" t="s">
        <v>3</v>
      </c>
      <c r="F156" s="44" t="s">
        <v>4</v>
      </c>
      <c r="G156" s="38" t="s">
        <v>107</v>
      </c>
      <c r="H156" s="39"/>
    </row>
    <row r="157" spans="1:8" ht="16.5" thickBot="1" x14ac:dyDescent="0.3">
      <c r="A157" s="41"/>
      <c r="B157" s="43"/>
      <c r="C157" s="43"/>
      <c r="D157" s="45"/>
      <c r="E157" s="45"/>
      <c r="F157" s="45"/>
      <c r="G157" s="25" t="s">
        <v>3</v>
      </c>
      <c r="H157" s="26" t="s">
        <v>4</v>
      </c>
    </row>
    <row r="158" spans="1:8" ht="15.75" x14ac:dyDescent="0.25">
      <c r="A158" s="23" t="s">
        <v>108</v>
      </c>
      <c r="B158" s="24"/>
      <c r="C158" s="24" t="s">
        <v>107</v>
      </c>
      <c r="D158" s="24"/>
      <c r="E158" s="27"/>
      <c r="F158" s="28"/>
      <c r="G158" s="27">
        <f>VLOOKUP(C153,'Master Akun'!$A$6:$E$46,4,FALSE)</f>
        <v>0</v>
      </c>
      <c r="H158" s="29">
        <f>VLOOKUP(C153,'Master Akun'!$A$6:$E$46,5,FALSE)</f>
        <v>105000000</v>
      </c>
    </row>
    <row r="159" spans="1:8" ht="15.75" x14ac:dyDescent="0.25">
      <c r="A159" s="20"/>
      <c r="B159" s="13"/>
      <c r="C159" s="13"/>
      <c r="D159" s="13"/>
      <c r="E159" s="30"/>
      <c r="F159" s="30"/>
      <c r="G159" s="27"/>
      <c r="H159" s="29"/>
    </row>
    <row r="160" spans="1:8" ht="15.75" x14ac:dyDescent="0.25">
      <c r="A160" s="20"/>
      <c r="B160" s="13"/>
      <c r="C160" s="13"/>
      <c r="D160" s="13"/>
      <c r="E160" s="30"/>
      <c r="F160" s="30"/>
      <c r="G160" s="30"/>
      <c r="H160" s="31"/>
    </row>
    <row r="161" spans="1:8" ht="16.5" thickBot="1" x14ac:dyDescent="0.3">
      <c r="A161" s="21"/>
      <c r="B161" s="22"/>
      <c r="C161" s="22"/>
      <c r="D161" s="22"/>
      <c r="E161" s="32"/>
      <c r="F161" s="32"/>
      <c r="G161" s="32"/>
      <c r="H161" s="33"/>
    </row>
    <row r="162" spans="1:8" ht="15.75" thickBot="1" x14ac:dyDescent="0.3"/>
    <row r="163" spans="1:8" ht="15.75" x14ac:dyDescent="0.25">
      <c r="A163" s="15" t="s">
        <v>104</v>
      </c>
      <c r="B163" s="16"/>
      <c r="C163" s="16" t="s">
        <v>37</v>
      </c>
      <c r="D163" s="16"/>
      <c r="E163" s="16"/>
      <c r="F163" s="16"/>
      <c r="G163" s="16"/>
      <c r="H163" s="17"/>
    </row>
    <row r="164" spans="1:8" ht="15.75" x14ac:dyDescent="0.25">
      <c r="A164" s="18" t="s">
        <v>105</v>
      </c>
      <c r="B164" s="14"/>
      <c r="C164" s="14" t="str">
        <f>VLOOKUP(C163,'Master Akun'!$A$6:$E$46,2,FALSE)</f>
        <v>Kendaraan</v>
      </c>
      <c r="D164" s="14"/>
      <c r="E164" s="14"/>
      <c r="F164" s="14"/>
      <c r="G164" s="14"/>
      <c r="H164" s="19"/>
    </row>
    <row r="165" spans="1:8" ht="16.5" thickBot="1" x14ac:dyDescent="0.3">
      <c r="A165" s="18"/>
      <c r="B165" s="14"/>
      <c r="C165" s="14"/>
      <c r="D165" s="14"/>
      <c r="E165" s="14"/>
      <c r="F165" s="14"/>
      <c r="G165" s="14"/>
      <c r="H165" s="19"/>
    </row>
    <row r="166" spans="1:8" ht="15.75" x14ac:dyDescent="0.25">
      <c r="A166" s="40" t="s">
        <v>96</v>
      </c>
      <c r="B166" s="42" t="s">
        <v>106</v>
      </c>
      <c r="C166" s="42" t="s">
        <v>1</v>
      </c>
      <c r="D166" s="44" t="s">
        <v>2</v>
      </c>
      <c r="E166" s="44" t="s">
        <v>3</v>
      </c>
      <c r="F166" s="44" t="s">
        <v>4</v>
      </c>
      <c r="G166" s="38" t="s">
        <v>107</v>
      </c>
      <c r="H166" s="39"/>
    </row>
    <row r="167" spans="1:8" ht="16.5" thickBot="1" x14ac:dyDescent="0.3">
      <c r="A167" s="41"/>
      <c r="B167" s="43"/>
      <c r="C167" s="43"/>
      <c r="D167" s="45"/>
      <c r="E167" s="45"/>
      <c r="F167" s="45"/>
      <c r="G167" s="25" t="s">
        <v>3</v>
      </c>
      <c r="H167" s="26" t="s">
        <v>4</v>
      </c>
    </row>
    <row r="168" spans="1:8" ht="15.75" x14ac:dyDescent="0.25">
      <c r="A168" s="23" t="s">
        <v>108</v>
      </c>
      <c r="B168" s="24"/>
      <c r="C168" s="24" t="s">
        <v>107</v>
      </c>
      <c r="D168" s="24"/>
      <c r="E168" s="27"/>
      <c r="F168" s="28"/>
      <c r="G168" s="27">
        <f>VLOOKUP(C163,'Master Akun'!$A$6:$E$46,4,FALSE)</f>
        <v>175000000</v>
      </c>
      <c r="H168" s="29">
        <f>VLOOKUP(C163,'Master Akun'!$A$6:$E$46,5,FALSE)</f>
        <v>0</v>
      </c>
    </row>
    <row r="169" spans="1:8" ht="15.75" x14ac:dyDescent="0.25">
      <c r="A169" s="20"/>
      <c r="B169" s="13"/>
      <c r="C169" s="13"/>
      <c r="D169" s="13"/>
      <c r="E169" s="30"/>
      <c r="F169" s="30"/>
      <c r="G169" s="27"/>
      <c r="H169" s="29"/>
    </row>
    <row r="170" spans="1:8" ht="15.75" x14ac:dyDescent="0.25">
      <c r="A170" s="20"/>
      <c r="B170" s="13"/>
      <c r="C170" s="13"/>
      <c r="D170" s="13"/>
      <c r="E170" s="30"/>
      <c r="F170" s="30"/>
      <c r="G170" s="30"/>
      <c r="H170" s="31"/>
    </row>
    <row r="171" spans="1:8" ht="16.5" thickBot="1" x14ac:dyDescent="0.3">
      <c r="A171" s="21"/>
      <c r="B171" s="22"/>
      <c r="C171" s="22"/>
      <c r="D171" s="22"/>
      <c r="E171" s="32"/>
      <c r="F171" s="32"/>
      <c r="G171" s="32"/>
      <c r="H171" s="33"/>
    </row>
    <row r="172" spans="1:8" ht="15.75" thickBot="1" x14ac:dyDescent="0.3"/>
    <row r="173" spans="1:8" ht="15.75" x14ac:dyDescent="0.25">
      <c r="A173" s="15" t="s">
        <v>104</v>
      </c>
      <c r="B173" s="16"/>
      <c r="C173" s="16" t="s">
        <v>39</v>
      </c>
      <c r="D173" s="16"/>
      <c r="E173" s="16"/>
      <c r="F173" s="16"/>
      <c r="G173" s="16"/>
      <c r="H173" s="17"/>
    </row>
    <row r="174" spans="1:8" ht="15.75" x14ac:dyDescent="0.25">
      <c r="A174" s="18" t="s">
        <v>105</v>
      </c>
      <c r="B174" s="14"/>
      <c r="C174" s="14" t="str">
        <f>VLOOKUP(C173,'Master Akun'!$A$6:$E$46,2,FALSE)</f>
        <v>Akumulasi Penyusutan Kendaraan</v>
      </c>
      <c r="D174" s="14"/>
      <c r="E174" s="14"/>
      <c r="F174" s="14"/>
      <c r="G174" s="14"/>
      <c r="H174" s="19"/>
    </row>
    <row r="175" spans="1:8" ht="16.5" thickBot="1" x14ac:dyDescent="0.3">
      <c r="A175" s="18"/>
      <c r="B175" s="14"/>
      <c r="C175" s="14"/>
      <c r="D175" s="14"/>
      <c r="E175" s="14"/>
      <c r="F175" s="14"/>
      <c r="G175" s="14"/>
      <c r="H175" s="19"/>
    </row>
    <row r="176" spans="1:8" ht="15.75" x14ac:dyDescent="0.25">
      <c r="A176" s="40" t="s">
        <v>96</v>
      </c>
      <c r="B176" s="42" t="s">
        <v>106</v>
      </c>
      <c r="C176" s="42" t="s">
        <v>1</v>
      </c>
      <c r="D176" s="44" t="s">
        <v>2</v>
      </c>
      <c r="E176" s="44" t="s">
        <v>3</v>
      </c>
      <c r="F176" s="44" t="s">
        <v>4</v>
      </c>
      <c r="G176" s="38" t="s">
        <v>107</v>
      </c>
      <c r="H176" s="39"/>
    </row>
    <row r="177" spans="1:8" ht="16.5" thickBot="1" x14ac:dyDescent="0.3">
      <c r="A177" s="41"/>
      <c r="B177" s="43"/>
      <c r="C177" s="43"/>
      <c r="D177" s="45"/>
      <c r="E177" s="45"/>
      <c r="F177" s="45"/>
      <c r="G177" s="25" t="s">
        <v>3</v>
      </c>
      <c r="H177" s="26" t="s">
        <v>4</v>
      </c>
    </row>
    <row r="178" spans="1:8" ht="15.75" x14ac:dyDescent="0.25">
      <c r="A178" s="23" t="s">
        <v>108</v>
      </c>
      <c r="B178" s="24"/>
      <c r="C178" s="24" t="s">
        <v>107</v>
      </c>
      <c r="D178" s="24"/>
      <c r="E178" s="27"/>
      <c r="F178" s="28"/>
      <c r="G178" s="27">
        <f>VLOOKUP(C173,'Master Akun'!$A$6:$E$46,4,FALSE)</f>
        <v>0</v>
      </c>
      <c r="H178" s="29">
        <f>VLOOKUP(C173,'Master Akun'!$A$6:$E$46,5,FALSE)</f>
        <v>108862304</v>
      </c>
    </row>
    <row r="179" spans="1:8" ht="15.75" x14ac:dyDescent="0.25">
      <c r="A179" s="20"/>
      <c r="B179" s="13"/>
      <c r="C179" s="13"/>
      <c r="D179" s="13"/>
      <c r="E179" s="30"/>
      <c r="F179" s="30"/>
      <c r="G179" s="27"/>
      <c r="H179" s="29"/>
    </row>
    <row r="180" spans="1:8" ht="15.75" x14ac:dyDescent="0.25">
      <c r="A180" s="20"/>
      <c r="B180" s="13"/>
      <c r="C180" s="13"/>
      <c r="D180" s="13"/>
      <c r="E180" s="30"/>
      <c r="F180" s="30"/>
      <c r="G180" s="30"/>
      <c r="H180" s="31"/>
    </row>
    <row r="181" spans="1:8" ht="16.5" thickBot="1" x14ac:dyDescent="0.3">
      <c r="A181" s="21"/>
      <c r="B181" s="22"/>
      <c r="C181" s="22"/>
      <c r="D181" s="22"/>
      <c r="E181" s="32"/>
      <c r="F181" s="32"/>
      <c r="G181" s="32"/>
      <c r="H181" s="33"/>
    </row>
    <row r="182" spans="1:8" ht="15.75" thickBot="1" x14ac:dyDescent="0.3"/>
    <row r="183" spans="1:8" ht="15.75" x14ac:dyDescent="0.25">
      <c r="A183" s="15" t="s">
        <v>104</v>
      </c>
      <c r="B183" s="16"/>
      <c r="C183" s="16" t="s">
        <v>41</v>
      </c>
      <c r="D183" s="16"/>
      <c r="E183" s="16"/>
      <c r="F183" s="16"/>
      <c r="G183" s="16"/>
      <c r="H183" s="17"/>
    </row>
    <row r="184" spans="1:8" ht="15.75" x14ac:dyDescent="0.25">
      <c r="A184" s="18" t="s">
        <v>105</v>
      </c>
      <c r="B184" s="14"/>
      <c r="C184" s="14" t="str">
        <f>VLOOKUP(C183,'Master Akun'!$A$6:$E$46,2,FALSE)</f>
        <v>Peralatan</v>
      </c>
      <c r="D184" s="14"/>
      <c r="E184" s="14"/>
      <c r="F184" s="14"/>
      <c r="G184" s="14"/>
      <c r="H184" s="19"/>
    </row>
    <row r="185" spans="1:8" ht="16.5" thickBot="1" x14ac:dyDescent="0.3">
      <c r="A185" s="18"/>
      <c r="B185" s="14"/>
      <c r="C185" s="14"/>
      <c r="D185" s="14"/>
      <c r="E185" s="14"/>
      <c r="F185" s="14"/>
      <c r="G185" s="14"/>
      <c r="H185" s="19"/>
    </row>
    <row r="186" spans="1:8" ht="15.75" x14ac:dyDescent="0.25">
      <c r="A186" s="40" t="s">
        <v>96</v>
      </c>
      <c r="B186" s="42" t="s">
        <v>106</v>
      </c>
      <c r="C186" s="42" t="s">
        <v>1</v>
      </c>
      <c r="D186" s="44" t="s">
        <v>2</v>
      </c>
      <c r="E186" s="44" t="s">
        <v>3</v>
      </c>
      <c r="F186" s="44" t="s">
        <v>4</v>
      </c>
      <c r="G186" s="38" t="s">
        <v>107</v>
      </c>
      <c r="H186" s="39"/>
    </row>
    <row r="187" spans="1:8" ht="16.5" thickBot="1" x14ac:dyDescent="0.3">
      <c r="A187" s="41"/>
      <c r="B187" s="43"/>
      <c r="C187" s="43"/>
      <c r="D187" s="45"/>
      <c r="E187" s="45"/>
      <c r="F187" s="45"/>
      <c r="G187" s="25" t="s">
        <v>3</v>
      </c>
      <c r="H187" s="26" t="s">
        <v>4</v>
      </c>
    </row>
    <row r="188" spans="1:8" ht="15.75" x14ac:dyDescent="0.25">
      <c r="A188" s="23" t="s">
        <v>108</v>
      </c>
      <c r="B188" s="24"/>
      <c r="C188" s="24" t="s">
        <v>107</v>
      </c>
      <c r="D188" s="24"/>
      <c r="E188" s="27"/>
      <c r="F188" s="28"/>
      <c r="G188" s="27">
        <f>VLOOKUP(C183,'Master Akun'!$A$6:$E$46,4,FALSE)</f>
        <v>220000000</v>
      </c>
      <c r="H188" s="29">
        <f>VLOOKUP(C183,'Master Akun'!$A$6:$E$46,5,FALSE)</f>
        <v>0</v>
      </c>
    </row>
    <row r="189" spans="1:8" ht="15.75" x14ac:dyDescent="0.25">
      <c r="A189" s="20"/>
      <c r="B189" s="13"/>
      <c r="C189" s="13"/>
      <c r="D189" s="13"/>
      <c r="E189" s="30"/>
      <c r="F189" s="30"/>
      <c r="G189" s="27"/>
      <c r="H189" s="29"/>
    </row>
    <row r="190" spans="1:8" ht="15.75" x14ac:dyDescent="0.25">
      <c r="A190" s="20"/>
      <c r="B190" s="13"/>
      <c r="C190" s="13"/>
      <c r="D190" s="13"/>
      <c r="E190" s="30"/>
      <c r="F190" s="30"/>
      <c r="G190" s="30"/>
      <c r="H190" s="31"/>
    </row>
    <row r="191" spans="1:8" ht="16.5" thickBot="1" x14ac:dyDescent="0.3">
      <c r="A191" s="21"/>
      <c r="B191" s="22"/>
      <c r="C191" s="22"/>
      <c r="D191" s="22"/>
      <c r="E191" s="32"/>
      <c r="F191" s="32"/>
      <c r="G191" s="32"/>
      <c r="H191" s="33"/>
    </row>
    <row r="192" spans="1:8" ht="15.75" thickBot="1" x14ac:dyDescent="0.3"/>
    <row r="193" spans="1:8" ht="15.75" x14ac:dyDescent="0.25">
      <c r="A193" s="15" t="s">
        <v>104</v>
      </c>
      <c r="B193" s="16"/>
      <c r="C193" s="16" t="s">
        <v>43</v>
      </c>
      <c r="D193" s="16"/>
      <c r="E193" s="16"/>
      <c r="F193" s="16"/>
      <c r="G193" s="16"/>
      <c r="H193" s="17"/>
    </row>
    <row r="194" spans="1:8" ht="15.75" x14ac:dyDescent="0.25">
      <c r="A194" s="18" t="s">
        <v>105</v>
      </c>
      <c r="B194" s="14"/>
      <c r="C194" s="14" t="str">
        <f>VLOOKUP(C193,'Master Akun'!$A$6:$E$46,2,FALSE)</f>
        <v>Akumulasi Penyusutan Kendaraan</v>
      </c>
      <c r="D194" s="14"/>
      <c r="E194" s="14"/>
      <c r="F194" s="14"/>
      <c r="G194" s="14"/>
      <c r="H194" s="19"/>
    </row>
    <row r="195" spans="1:8" ht="16.5" thickBot="1" x14ac:dyDescent="0.3">
      <c r="A195" s="18"/>
      <c r="B195" s="14"/>
      <c r="C195" s="14"/>
      <c r="D195" s="14"/>
      <c r="E195" s="14"/>
      <c r="F195" s="14"/>
      <c r="G195" s="14"/>
      <c r="H195" s="19"/>
    </row>
    <row r="196" spans="1:8" ht="15.75" x14ac:dyDescent="0.25">
      <c r="A196" s="40" t="s">
        <v>96</v>
      </c>
      <c r="B196" s="42" t="s">
        <v>106</v>
      </c>
      <c r="C196" s="42" t="s">
        <v>1</v>
      </c>
      <c r="D196" s="44" t="s">
        <v>2</v>
      </c>
      <c r="E196" s="44" t="s">
        <v>3</v>
      </c>
      <c r="F196" s="44" t="s">
        <v>4</v>
      </c>
      <c r="G196" s="38" t="s">
        <v>107</v>
      </c>
      <c r="H196" s="39"/>
    </row>
    <row r="197" spans="1:8" ht="16.5" thickBot="1" x14ac:dyDescent="0.3">
      <c r="A197" s="41"/>
      <c r="B197" s="43"/>
      <c r="C197" s="43"/>
      <c r="D197" s="45"/>
      <c r="E197" s="45"/>
      <c r="F197" s="45"/>
      <c r="G197" s="25" t="s">
        <v>3</v>
      </c>
      <c r="H197" s="26" t="s">
        <v>4</v>
      </c>
    </row>
    <row r="198" spans="1:8" ht="15.75" x14ac:dyDescent="0.25">
      <c r="A198" s="23" t="s">
        <v>108</v>
      </c>
      <c r="B198" s="24"/>
      <c r="C198" s="24" t="s">
        <v>107</v>
      </c>
      <c r="D198" s="24"/>
      <c r="E198" s="27"/>
      <c r="F198" s="28"/>
      <c r="G198" s="27">
        <f>VLOOKUP(C193,'Master Akun'!$A$6:$E$46,4,FALSE)</f>
        <v>0</v>
      </c>
      <c r="H198" s="29">
        <f>VLOOKUP(C193,'Master Akun'!$A$6:$E$46,5,FALSE)</f>
        <v>188240740</v>
      </c>
    </row>
    <row r="199" spans="1:8" ht="15.75" x14ac:dyDescent="0.25">
      <c r="A199" s="20"/>
      <c r="B199" s="13"/>
      <c r="C199" s="13"/>
      <c r="D199" s="13"/>
      <c r="E199" s="30"/>
      <c r="F199" s="30"/>
      <c r="G199" s="27"/>
      <c r="H199" s="29"/>
    </row>
    <row r="200" spans="1:8" ht="15.75" x14ac:dyDescent="0.25">
      <c r="A200" s="20"/>
      <c r="B200" s="13"/>
      <c r="C200" s="13"/>
      <c r="D200" s="13"/>
      <c r="E200" s="30"/>
      <c r="F200" s="30"/>
      <c r="G200" s="30"/>
      <c r="H200" s="31"/>
    </row>
    <row r="201" spans="1:8" ht="16.5" thickBot="1" x14ac:dyDescent="0.3">
      <c r="A201" s="21"/>
      <c r="B201" s="22"/>
      <c r="C201" s="22"/>
      <c r="D201" s="22"/>
      <c r="E201" s="32"/>
      <c r="F201" s="32"/>
      <c r="G201" s="32"/>
      <c r="H201" s="33"/>
    </row>
    <row r="202" spans="1:8" ht="15.75" thickBot="1" x14ac:dyDescent="0.3"/>
    <row r="203" spans="1:8" ht="15.75" x14ac:dyDescent="0.25">
      <c r="A203" s="15" t="s">
        <v>104</v>
      </c>
      <c r="B203" s="16"/>
      <c r="C203" s="16" t="s">
        <v>44</v>
      </c>
      <c r="D203" s="16"/>
      <c r="E203" s="16"/>
      <c r="F203" s="16"/>
      <c r="G203" s="16"/>
      <c r="H203" s="17"/>
    </row>
    <row r="204" spans="1:8" ht="15.75" x14ac:dyDescent="0.25">
      <c r="A204" s="18" t="s">
        <v>105</v>
      </c>
      <c r="B204" s="14"/>
      <c r="C204" s="14" t="str">
        <f>VLOOKUP(C203,'Master Akun'!$A$6:$E$46,2,FALSE)</f>
        <v>Hutang Usaha</v>
      </c>
      <c r="D204" s="14"/>
      <c r="E204" s="14"/>
      <c r="F204" s="14"/>
      <c r="G204" s="14"/>
      <c r="H204" s="19"/>
    </row>
    <row r="205" spans="1:8" ht="16.5" thickBot="1" x14ac:dyDescent="0.3">
      <c r="A205" s="18"/>
      <c r="B205" s="14"/>
      <c r="C205" s="14"/>
      <c r="D205" s="14"/>
      <c r="E205" s="14"/>
      <c r="F205" s="14"/>
      <c r="G205" s="14"/>
      <c r="H205" s="19"/>
    </row>
    <row r="206" spans="1:8" ht="15.75" x14ac:dyDescent="0.25">
      <c r="A206" s="40" t="s">
        <v>96</v>
      </c>
      <c r="B206" s="42" t="s">
        <v>106</v>
      </c>
      <c r="C206" s="42" t="s">
        <v>1</v>
      </c>
      <c r="D206" s="44" t="s">
        <v>2</v>
      </c>
      <c r="E206" s="44" t="s">
        <v>3</v>
      </c>
      <c r="F206" s="44" t="s">
        <v>4</v>
      </c>
      <c r="G206" s="38" t="s">
        <v>107</v>
      </c>
      <c r="H206" s="39"/>
    </row>
    <row r="207" spans="1:8" ht="16.5" thickBot="1" x14ac:dyDescent="0.3">
      <c r="A207" s="41"/>
      <c r="B207" s="43"/>
      <c r="C207" s="43"/>
      <c r="D207" s="45"/>
      <c r="E207" s="45"/>
      <c r="F207" s="45"/>
      <c r="G207" s="25" t="s">
        <v>3</v>
      </c>
      <c r="H207" s="26" t="s">
        <v>4</v>
      </c>
    </row>
    <row r="208" spans="1:8" ht="15.75" x14ac:dyDescent="0.25">
      <c r="A208" s="23" t="s">
        <v>108</v>
      </c>
      <c r="B208" s="24"/>
      <c r="C208" s="24" t="s">
        <v>107</v>
      </c>
      <c r="D208" s="24"/>
      <c r="E208" s="27"/>
      <c r="F208" s="28"/>
      <c r="G208" s="27">
        <f>VLOOKUP(C203,'Master Akun'!$A$6:$E$46,4,FALSE)</f>
        <v>0</v>
      </c>
      <c r="H208" s="29">
        <f>VLOOKUP(C203,'Master Akun'!$A$6:$E$46,5,FALSE)</f>
        <v>196000000</v>
      </c>
    </row>
    <row r="209" spans="1:8" ht="15.75" x14ac:dyDescent="0.25">
      <c r="A209" s="20"/>
      <c r="B209" s="13"/>
      <c r="C209" s="13"/>
      <c r="D209" s="13"/>
      <c r="E209" s="30"/>
      <c r="F209" s="30"/>
      <c r="G209" s="27"/>
      <c r="H209" s="29"/>
    </row>
    <row r="210" spans="1:8" ht="15.75" x14ac:dyDescent="0.25">
      <c r="A210" s="20"/>
      <c r="B210" s="13"/>
      <c r="C210" s="13"/>
      <c r="D210" s="13"/>
      <c r="E210" s="30"/>
      <c r="F210" s="30"/>
      <c r="G210" s="30"/>
      <c r="H210" s="31"/>
    </row>
    <row r="211" spans="1:8" ht="16.5" thickBot="1" x14ac:dyDescent="0.3">
      <c r="A211" s="21"/>
      <c r="B211" s="22"/>
      <c r="C211" s="22"/>
      <c r="D211" s="22"/>
      <c r="E211" s="32"/>
      <c r="F211" s="32"/>
      <c r="G211" s="32"/>
      <c r="H211" s="33"/>
    </row>
    <row r="212" spans="1:8" ht="15.75" thickBot="1" x14ac:dyDescent="0.3"/>
    <row r="213" spans="1:8" ht="15.75" x14ac:dyDescent="0.25">
      <c r="A213" s="15" t="s">
        <v>104</v>
      </c>
      <c r="B213" s="16"/>
      <c r="C213" s="16" t="s">
        <v>46</v>
      </c>
      <c r="D213" s="16"/>
      <c r="E213" s="16"/>
      <c r="F213" s="16"/>
      <c r="G213" s="16"/>
      <c r="H213" s="17"/>
    </row>
    <row r="214" spans="1:8" ht="15.75" x14ac:dyDescent="0.25">
      <c r="A214" s="18" t="s">
        <v>105</v>
      </c>
      <c r="B214" s="14"/>
      <c r="C214" s="14" t="str">
        <f>VLOOKUP(C213,'Master Akun'!$A$6:$E$46,2,FALSE)</f>
        <v>PPN Keluaran</v>
      </c>
      <c r="D214" s="14"/>
      <c r="E214" s="14"/>
      <c r="F214" s="14"/>
      <c r="G214" s="14"/>
      <c r="H214" s="19"/>
    </row>
    <row r="215" spans="1:8" ht="16.5" thickBot="1" x14ac:dyDescent="0.3">
      <c r="A215" s="18"/>
      <c r="B215" s="14"/>
      <c r="C215" s="14"/>
      <c r="D215" s="14"/>
      <c r="E215" s="14"/>
      <c r="F215" s="14"/>
      <c r="G215" s="14"/>
      <c r="H215" s="19"/>
    </row>
    <row r="216" spans="1:8" ht="15.75" x14ac:dyDescent="0.25">
      <c r="A216" s="40" t="s">
        <v>96</v>
      </c>
      <c r="B216" s="42" t="s">
        <v>106</v>
      </c>
      <c r="C216" s="42" t="s">
        <v>1</v>
      </c>
      <c r="D216" s="44" t="s">
        <v>2</v>
      </c>
      <c r="E216" s="44" t="s">
        <v>3</v>
      </c>
      <c r="F216" s="44" t="s">
        <v>4</v>
      </c>
      <c r="G216" s="38" t="s">
        <v>107</v>
      </c>
      <c r="H216" s="39"/>
    </row>
    <row r="217" spans="1:8" ht="16.5" thickBot="1" x14ac:dyDescent="0.3">
      <c r="A217" s="41"/>
      <c r="B217" s="43"/>
      <c r="C217" s="43"/>
      <c r="D217" s="45"/>
      <c r="E217" s="45"/>
      <c r="F217" s="45"/>
      <c r="G217" s="25" t="s">
        <v>3</v>
      </c>
      <c r="H217" s="26" t="s">
        <v>4</v>
      </c>
    </row>
    <row r="218" spans="1:8" ht="15.75" x14ac:dyDescent="0.25">
      <c r="A218" s="23" t="s">
        <v>108</v>
      </c>
      <c r="B218" s="24"/>
      <c r="C218" s="24" t="s">
        <v>107</v>
      </c>
      <c r="D218" s="24"/>
      <c r="E218" s="27"/>
      <c r="F218" s="28"/>
      <c r="G218" s="27">
        <f>VLOOKUP(C213,'Master Akun'!$A$6:$E$46,4,FALSE)</f>
        <v>0</v>
      </c>
      <c r="H218" s="29">
        <f>VLOOKUP(C213,'Master Akun'!$A$6:$E$46,5,FALSE)</f>
        <v>23520000</v>
      </c>
    </row>
    <row r="219" spans="1:8" ht="15.75" x14ac:dyDescent="0.25">
      <c r="A219" s="20"/>
      <c r="B219" s="13"/>
      <c r="C219" s="13"/>
      <c r="D219" s="13"/>
      <c r="E219" s="30"/>
      <c r="F219" s="30"/>
      <c r="G219" s="27"/>
      <c r="H219" s="29"/>
    </row>
    <row r="220" spans="1:8" ht="15.75" x14ac:dyDescent="0.25">
      <c r="A220" s="20"/>
      <c r="B220" s="13"/>
      <c r="C220" s="13"/>
      <c r="D220" s="13"/>
      <c r="E220" s="30"/>
      <c r="F220" s="30"/>
      <c r="G220" s="30"/>
      <c r="H220" s="31"/>
    </row>
    <row r="221" spans="1:8" ht="16.5" thickBot="1" x14ac:dyDescent="0.3">
      <c r="A221" s="21"/>
      <c r="B221" s="22"/>
      <c r="C221" s="22"/>
      <c r="D221" s="22"/>
      <c r="E221" s="32"/>
      <c r="F221" s="32"/>
      <c r="G221" s="32"/>
      <c r="H221" s="33"/>
    </row>
    <row r="222" spans="1:8" ht="15.75" thickBot="1" x14ac:dyDescent="0.3"/>
    <row r="223" spans="1:8" ht="15.75" x14ac:dyDescent="0.25">
      <c r="A223" s="15" t="s">
        <v>104</v>
      </c>
      <c r="B223" s="16"/>
      <c r="C223" s="16" t="s">
        <v>48</v>
      </c>
      <c r="D223" s="16"/>
      <c r="E223" s="16"/>
      <c r="F223" s="16"/>
      <c r="G223" s="16"/>
      <c r="H223" s="17"/>
    </row>
    <row r="224" spans="1:8" ht="15.75" x14ac:dyDescent="0.25">
      <c r="A224" s="18" t="s">
        <v>105</v>
      </c>
      <c r="B224" s="14"/>
      <c r="C224" s="14" t="str">
        <f>VLOOKUP(C223,'Master Akun'!$A$6:$E$46,2,FALSE)</f>
        <v>Hutang Pajak Penghasilan</v>
      </c>
      <c r="D224" s="14"/>
      <c r="E224" s="14"/>
      <c r="F224" s="14"/>
      <c r="G224" s="14"/>
      <c r="H224" s="19"/>
    </row>
    <row r="225" spans="1:8" ht="16.5" thickBot="1" x14ac:dyDescent="0.3">
      <c r="A225" s="18"/>
      <c r="B225" s="14"/>
      <c r="C225" s="14"/>
      <c r="D225" s="14"/>
      <c r="E225" s="14"/>
      <c r="F225" s="14"/>
      <c r="G225" s="14"/>
      <c r="H225" s="19"/>
    </row>
    <row r="226" spans="1:8" ht="15.75" x14ac:dyDescent="0.25">
      <c r="A226" s="40" t="s">
        <v>96</v>
      </c>
      <c r="B226" s="42" t="s">
        <v>106</v>
      </c>
      <c r="C226" s="42" t="s">
        <v>1</v>
      </c>
      <c r="D226" s="44" t="s">
        <v>2</v>
      </c>
      <c r="E226" s="44" t="s">
        <v>3</v>
      </c>
      <c r="F226" s="44" t="s">
        <v>4</v>
      </c>
      <c r="G226" s="38" t="s">
        <v>107</v>
      </c>
      <c r="H226" s="39"/>
    </row>
    <row r="227" spans="1:8" ht="16.5" thickBot="1" x14ac:dyDescent="0.3">
      <c r="A227" s="41"/>
      <c r="B227" s="43"/>
      <c r="C227" s="43"/>
      <c r="D227" s="45"/>
      <c r="E227" s="45"/>
      <c r="F227" s="45"/>
      <c r="G227" s="25" t="s">
        <v>3</v>
      </c>
      <c r="H227" s="26" t="s">
        <v>4</v>
      </c>
    </row>
    <row r="228" spans="1:8" ht="15.75" x14ac:dyDescent="0.25">
      <c r="A228" s="23" t="s">
        <v>108</v>
      </c>
      <c r="B228" s="24"/>
      <c r="C228" s="24" t="s">
        <v>107</v>
      </c>
      <c r="D228" s="24"/>
      <c r="E228" s="27"/>
      <c r="F228" s="28"/>
      <c r="G228" s="27">
        <f>VLOOKUP(C223,'Master Akun'!$A$6:$E$46,4,FALSE)</f>
        <v>0</v>
      </c>
      <c r="H228" s="29">
        <f>VLOOKUP(C223,'Master Akun'!$A$6:$E$46,5,FALSE)</f>
        <v>0</v>
      </c>
    </row>
    <row r="229" spans="1:8" ht="15.75" x14ac:dyDescent="0.25">
      <c r="A229" s="20"/>
      <c r="B229" s="13"/>
      <c r="C229" s="13"/>
      <c r="D229" s="13"/>
      <c r="E229" s="30"/>
      <c r="F229" s="30"/>
      <c r="G229" s="27"/>
      <c r="H229" s="29"/>
    </row>
    <row r="230" spans="1:8" ht="15.75" x14ac:dyDescent="0.25">
      <c r="A230" s="20"/>
      <c r="B230" s="13"/>
      <c r="C230" s="13"/>
      <c r="D230" s="13"/>
      <c r="E230" s="30"/>
      <c r="F230" s="30"/>
      <c r="G230" s="30"/>
      <c r="H230" s="31"/>
    </row>
    <row r="231" spans="1:8" ht="16.5" thickBot="1" x14ac:dyDescent="0.3">
      <c r="A231" s="21"/>
      <c r="B231" s="22"/>
      <c r="C231" s="22"/>
      <c r="D231" s="22"/>
      <c r="E231" s="32"/>
      <c r="F231" s="32"/>
      <c r="G231" s="32"/>
      <c r="H231" s="33"/>
    </row>
    <row r="232" spans="1:8" ht="15.75" thickBot="1" x14ac:dyDescent="0.3"/>
    <row r="233" spans="1:8" ht="15.75" x14ac:dyDescent="0.25">
      <c r="A233" s="15" t="s">
        <v>104</v>
      </c>
      <c r="B233" s="16"/>
      <c r="C233" s="34" t="s">
        <v>79</v>
      </c>
      <c r="D233" s="16"/>
      <c r="E233" s="16"/>
      <c r="F233" s="16"/>
      <c r="G233" s="16"/>
      <c r="H233" s="17"/>
    </row>
    <row r="234" spans="1:8" ht="15.75" x14ac:dyDescent="0.25">
      <c r="A234" s="18" t="s">
        <v>105</v>
      </c>
      <c r="B234" s="14"/>
      <c r="C234" s="14" t="str">
        <f>VLOOKUP(C233,'Master Akun'!$A$6:$E$46,2,FALSE)</f>
        <v>Hutang Bank</v>
      </c>
      <c r="D234" s="14"/>
      <c r="E234" s="14"/>
      <c r="F234" s="14"/>
      <c r="G234" s="14"/>
      <c r="H234" s="19"/>
    </row>
    <row r="235" spans="1:8" ht="16.5" thickBot="1" x14ac:dyDescent="0.3">
      <c r="A235" s="18"/>
      <c r="B235" s="14"/>
      <c r="C235" s="14"/>
      <c r="D235" s="14"/>
      <c r="E235" s="14"/>
      <c r="F235" s="14"/>
      <c r="G235" s="14"/>
      <c r="H235" s="19"/>
    </row>
    <row r="236" spans="1:8" ht="15.75" x14ac:dyDescent="0.25">
      <c r="A236" s="40" t="s">
        <v>96</v>
      </c>
      <c r="B236" s="42" t="s">
        <v>106</v>
      </c>
      <c r="C236" s="42" t="s">
        <v>1</v>
      </c>
      <c r="D236" s="44" t="s">
        <v>2</v>
      </c>
      <c r="E236" s="44" t="s">
        <v>3</v>
      </c>
      <c r="F236" s="44" t="s">
        <v>4</v>
      </c>
      <c r="G236" s="38" t="s">
        <v>107</v>
      </c>
      <c r="H236" s="39"/>
    </row>
    <row r="237" spans="1:8" ht="16.5" thickBot="1" x14ac:dyDescent="0.3">
      <c r="A237" s="41"/>
      <c r="B237" s="43"/>
      <c r="C237" s="43"/>
      <c r="D237" s="45"/>
      <c r="E237" s="45"/>
      <c r="F237" s="45"/>
      <c r="G237" s="25" t="s">
        <v>3</v>
      </c>
      <c r="H237" s="26" t="s">
        <v>4</v>
      </c>
    </row>
    <row r="238" spans="1:8" ht="15.75" x14ac:dyDescent="0.25">
      <c r="A238" s="23" t="s">
        <v>108</v>
      </c>
      <c r="B238" s="24"/>
      <c r="C238" s="24" t="s">
        <v>107</v>
      </c>
      <c r="D238" s="24"/>
      <c r="E238" s="27"/>
      <c r="F238" s="28"/>
      <c r="G238" s="27">
        <f>VLOOKUP(C233,'Master Akun'!$A$6:$E$46,4,FALSE)</f>
        <v>0</v>
      </c>
      <c r="H238" s="29">
        <f>VLOOKUP(C233,'Master Akun'!$A$6:$E$46,5,FALSE)</f>
        <v>301909436</v>
      </c>
    </row>
    <row r="239" spans="1:8" ht="15.75" x14ac:dyDescent="0.25">
      <c r="A239" s="20"/>
      <c r="B239" s="13"/>
      <c r="C239" s="13"/>
      <c r="D239" s="13"/>
      <c r="E239" s="30"/>
      <c r="F239" s="30"/>
      <c r="G239" s="27"/>
      <c r="H239" s="29"/>
    </row>
    <row r="240" spans="1:8" ht="15.75" x14ac:dyDescent="0.25">
      <c r="A240" s="20"/>
      <c r="B240" s="13"/>
      <c r="C240" s="13"/>
      <c r="D240" s="13"/>
      <c r="E240" s="30"/>
      <c r="F240" s="30"/>
      <c r="G240" s="30"/>
      <c r="H240" s="31"/>
    </row>
    <row r="241" spans="1:8" ht="16.5" thickBot="1" x14ac:dyDescent="0.3">
      <c r="A241" s="21"/>
      <c r="B241" s="22"/>
      <c r="C241" s="22"/>
      <c r="D241" s="22"/>
      <c r="E241" s="32"/>
      <c r="F241" s="32"/>
      <c r="G241" s="32"/>
      <c r="H241" s="33"/>
    </row>
    <row r="242" spans="1:8" ht="15.75" thickBot="1" x14ac:dyDescent="0.3"/>
    <row r="243" spans="1:8" ht="15.75" x14ac:dyDescent="0.25">
      <c r="A243" s="15" t="s">
        <v>104</v>
      </c>
      <c r="B243" s="16"/>
      <c r="C243" s="16" t="s">
        <v>51</v>
      </c>
      <c r="D243" s="16"/>
      <c r="E243" s="16"/>
      <c r="F243" s="16"/>
      <c r="G243" s="16"/>
      <c r="H243" s="17"/>
    </row>
    <row r="244" spans="1:8" ht="15.75" x14ac:dyDescent="0.25">
      <c r="A244" s="18" t="s">
        <v>105</v>
      </c>
      <c r="B244" s="14"/>
      <c r="C244" s="14" t="str">
        <f>VLOOKUP(C243,'Master Akun'!$A$6:$E$46,2,FALSE)</f>
        <v>Modal Saham</v>
      </c>
      <c r="D244" s="14"/>
      <c r="E244" s="14"/>
      <c r="F244" s="14"/>
      <c r="G244" s="14"/>
      <c r="H244" s="19"/>
    </row>
    <row r="245" spans="1:8" ht="16.5" thickBot="1" x14ac:dyDescent="0.3">
      <c r="A245" s="18"/>
      <c r="B245" s="14"/>
      <c r="C245" s="14"/>
      <c r="D245" s="14"/>
      <c r="E245" s="14"/>
      <c r="F245" s="14"/>
      <c r="G245" s="14"/>
      <c r="H245" s="19"/>
    </row>
    <row r="246" spans="1:8" ht="15.75" x14ac:dyDescent="0.25">
      <c r="A246" s="40" t="s">
        <v>96</v>
      </c>
      <c r="B246" s="42" t="s">
        <v>106</v>
      </c>
      <c r="C246" s="42" t="s">
        <v>1</v>
      </c>
      <c r="D246" s="44" t="s">
        <v>2</v>
      </c>
      <c r="E246" s="44" t="s">
        <v>3</v>
      </c>
      <c r="F246" s="44" t="s">
        <v>4</v>
      </c>
      <c r="G246" s="38" t="s">
        <v>107</v>
      </c>
      <c r="H246" s="39"/>
    </row>
    <row r="247" spans="1:8" ht="16.5" thickBot="1" x14ac:dyDescent="0.3">
      <c r="A247" s="41"/>
      <c r="B247" s="43"/>
      <c r="C247" s="43"/>
      <c r="D247" s="45"/>
      <c r="E247" s="45"/>
      <c r="F247" s="45"/>
      <c r="G247" s="25" t="s">
        <v>3</v>
      </c>
      <c r="H247" s="26" t="s">
        <v>4</v>
      </c>
    </row>
    <row r="248" spans="1:8" ht="15.75" x14ac:dyDescent="0.25">
      <c r="A248" s="23" t="s">
        <v>108</v>
      </c>
      <c r="B248" s="24"/>
      <c r="C248" s="24" t="s">
        <v>107</v>
      </c>
      <c r="D248" s="24"/>
      <c r="E248" s="27"/>
      <c r="F248" s="28"/>
      <c r="G248" s="27">
        <f>VLOOKUP(C243,'Master Akun'!$A$6:$E$46,4,FALSE)</f>
        <v>0</v>
      </c>
      <c r="H248" s="29">
        <f>VLOOKUP(C243,'Master Akun'!$A$6:$E$46,5,FALSE)</f>
        <v>700000000</v>
      </c>
    </row>
    <row r="249" spans="1:8" ht="15.75" x14ac:dyDescent="0.25">
      <c r="A249" s="20"/>
      <c r="B249" s="13"/>
      <c r="C249" s="13"/>
      <c r="D249" s="13"/>
      <c r="E249" s="30"/>
      <c r="F249" s="30"/>
      <c r="G249" s="27"/>
      <c r="H249" s="29"/>
    </row>
    <row r="250" spans="1:8" ht="15.75" x14ac:dyDescent="0.25">
      <c r="A250" s="20"/>
      <c r="B250" s="13"/>
      <c r="C250" s="13"/>
      <c r="D250" s="13"/>
      <c r="E250" s="30"/>
      <c r="F250" s="30"/>
      <c r="G250" s="30"/>
      <c r="H250" s="31"/>
    </row>
    <row r="251" spans="1:8" ht="16.5" thickBot="1" x14ac:dyDescent="0.3">
      <c r="A251" s="21"/>
      <c r="B251" s="22"/>
      <c r="C251" s="22"/>
      <c r="D251" s="22"/>
      <c r="E251" s="32"/>
      <c r="F251" s="32"/>
      <c r="G251" s="32"/>
      <c r="H251" s="33"/>
    </row>
    <row r="252" spans="1:8" ht="15.75" thickBot="1" x14ac:dyDescent="0.3"/>
    <row r="253" spans="1:8" ht="15.75" x14ac:dyDescent="0.25">
      <c r="A253" s="15" t="s">
        <v>104</v>
      </c>
      <c r="B253" s="16"/>
      <c r="C253" s="16" t="s">
        <v>53</v>
      </c>
      <c r="D253" s="16"/>
      <c r="E253" s="16"/>
      <c r="F253" s="16"/>
      <c r="G253" s="16"/>
      <c r="H253" s="17"/>
    </row>
    <row r="254" spans="1:8" ht="15.75" x14ac:dyDescent="0.25">
      <c r="A254" s="18" t="s">
        <v>105</v>
      </c>
      <c r="B254" s="14"/>
      <c r="C254" s="14" t="str">
        <f>VLOOKUP(C253,'Master Akun'!$A$6:$E$46,2,FALSE)</f>
        <v>Laba Di Tahan</v>
      </c>
      <c r="D254" s="14"/>
      <c r="E254" s="14"/>
      <c r="F254" s="14"/>
      <c r="G254" s="14"/>
      <c r="H254" s="19"/>
    </row>
    <row r="255" spans="1:8" ht="16.5" thickBot="1" x14ac:dyDescent="0.3">
      <c r="A255" s="18"/>
      <c r="B255" s="14"/>
      <c r="C255" s="14"/>
      <c r="D255" s="14"/>
      <c r="E255" s="14"/>
      <c r="F255" s="14"/>
      <c r="G255" s="14"/>
      <c r="H255" s="19"/>
    </row>
    <row r="256" spans="1:8" ht="15.75" x14ac:dyDescent="0.25">
      <c r="A256" s="40" t="s">
        <v>96</v>
      </c>
      <c r="B256" s="42" t="s">
        <v>106</v>
      </c>
      <c r="C256" s="42" t="s">
        <v>1</v>
      </c>
      <c r="D256" s="44" t="s">
        <v>2</v>
      </c>
      <c r="E256" s="44" t="s">
        <v>3</v>
      </c>
      <c r="F256" s="44" t="s">
        <v>4</v>
      </c>
      <c r="G256" s="38" t="s">
        <v>107</v>
      </c>
      <c r="H256" s="39"/>
    </row>
    <row r="257" spans="1:8" ht="16.5" thickBot="1" x14ac:dyDescent="0.3">
      <c r="A257" s="41"/>
      <c r="B257" s="43"/>
      <c r="C257" s="43"/>
      <c r="D257" s="45"/>
      <c r="E257" s="45"/>
      <c r="F257" s="45"/>
      <c r="G257" s="25" t="s">
        <v>3</v>
      </c>
      <c r="H257" s="26" t="s">
        <v>4</v>
      </c>
    </row>
    <row r="258" spans="1:8" ht="15.75" x14ac:dyDescent="0.25">
      <c r="A258" s="23" t="s">
        <v>108</v>
      </c>
      <c r="B258" s="24"/>
      <c r="C258" s="24" t="s">
        <v>107</v>
      </c>
      <c r="D258" s="24"/>
      <c r="E258" s="27"/>
      <c r="F258" s="28"/>
      <c r="G258" s="27">
        <f>VLOOKUP(C253,'Master Akun'!$A$6:$E$46,4,FALSE)</f>
        <v>0</v>
      </c>
      <c r="H258" s="29">
        <f>VLOOKUP(C253,'Master Akun'!$A$6:$E$46,5,FALSE)</f>
        <v>576000000</v>
      </c>
    </row>
    <row r="259" spans="1:8" ht="15.75" x14ac:dyDescent="0.25">
      <c r="A259" s="20"/>
      <c r="B259" s="13"/>
      <c r="C259" s="13"/>
      <c r="D259" s="13"/>
      <c r="E259" s="30"/>
      <c r="F259" s="30"/>
      <c r="G259" s="27"/>
      <c r="H259" s="29"/>
    </row>
    <row r="260" spans="1:8" ht="15.75" x14ac:dyDescent="0.25">
      <c r="A260" s="20"/>
      <c r="B260" s="13"/>
      <c r="C260" s="13"/>
      <c r="D260" s="13"/>
      <c r="E260" s="30"/>
      <c r="F260" s="30"/>
      <c r="G260" s="30"/>
      <c r="H260" s="31"/>
    </row>
    <row r="261" spans="1:8" ht="16.5" thickBot="1" x14ac:dyDescent="0.3">
      <c r="A261" s="21"/>
      <c r="B261" s="22"/>
      <c r="C261" s="22"/>
      <c r="D261" s="22"/>
      <c r="E261" s="32"/>
      <c r="F261" s="32"/>
      <c r="G261" s="32"/>
      <c r="H261" s="33"/>
    </row>
    <row r="262" spans="1:8" ht="15.75" thickBot="1" x14ac:dyDescent="0.3"/>
    <row r="263" spans="1:8" ht="15.75" x14ac:dyDescent="0.25">
      <c r="A263" s="15" t="s">
        <v>104</v>
      </c>
      <c r="B263" s="16"/>
      <c r="C263" s="16" t="s">
        <v>55</v>
      </c>
      <c r="D263" s="16"/>
      <c r="E263" s="16"/>
      <c r="F263" s="16"/>
      <c r="G263" s="16"/>
      <c r="H263" s="17"/>
    </row>
    <row r="264" spans="1:8" ht="15.75" x14ac:dyDescent="0.25">
      <c r="A264" s="18" t="s">
        <v>105</v>
      </c>
      <c r="B264" s="14"/>
      <c r="C264" s="14" t="str">
        <f>VLOOKUP(C263,'Master Akun'!$A$6:$E$46,2,FALSE)</f>
        <v>Penjualan</v>
      </c>
      <c r="D264" s="14"/>
      <c r="E264" s="14"/>
      <c r="F264" s="14"/>
      <c r="G264" s="14"/>
      <c r="H264" s="19"/>
    </row>
    <row r="265" spans="1:8" ht="16.5" thickBot="1" x14ac:dyDescent="0.3">
      <c r="A265" s="18"/>
      <c r="B265" s="14"/>
      <c r="C265" s="14"/>
      <c r="D265" s="14"/>
      <c r="E265" s="14"/>
      <c r="F265" s="14"/>
      <c r="G265" s="14"/>
      <c r="H265" s="19"/>
    </row>
    <row r="266" spans="1:8" ht="15.75" x14ac:dyDescent="0.25">
      <c r="A266" s="40" t="s">
        <v>96</v>
      </c>
      <c r="B266" s="42" t="s">
        <v>106</v>
      </c>
      <c r="C266" s="42" t="s">
        <v>1</v>
      </c>
      <c r="D266" s="44" t="s">
        <v>2</v>
      </c>
      <c r="E266" s="44" t="s">
        <v>3</v>
      </c>
      <c r="F266" s="44" t="s">
        <v>4</v>
      </c>
      <c r="G266" s="38" t="s">
        <v>107</v>
      </c>
      <c r="H266" s="39"/>
    </row>
    <row r="267" spans="1:8" ht="16.5" thickBot="1" x14ac:dyDescent="0.3">
      <c r="A267" s="41"/>
      <c r="B267" s="43"/>
      <c r="C267" s="43"/>
      <c r="D267" s="45"/>
      <c r="E267" s="45"/>
      <c r="F267" s="45"/>
      <c r="G267" s="25" t="s">
        <v>3</v>
      </c>
      <c r="H267" s="26" t="s">
        <v>4</v>
      </c>
    </row>
    <row r="268" spans="1:8" ht="15.75" x14ac:dyDescent="0.25">
      <c r="A268" s="23" t="s">
        <v>108</v>
      </c>
      <c r="B268" s="24"/>
      <c r="C268" s="24" t="s">
        <v>107</v>
      </c>
      <c r="D268" s="24"/>
      <c r="E268" s="27"/>
      <c r="F268" s="28"/>
      <c r="G268" s="27">
        <f>VLOOKUP(C263,'Master Akun'!$A$6:$E$46,4,FALSE)</f>
        <v>0</v>
      </c>
      <c r="H268" s="29">
        <f>VLOOKUP(C263,'Master Akun'!$A$6:$E$46,5,FALSE)</f>
        <v>975700000</v>
      </c>
    </row>
    <row r="269" spans="1:8" ht="15.75" x14ac:dyDescent="0.25">
      <c r="A269" s="20"/>
      <c r="B269" s="13"/>
      <c r="C269" s="13"/>
      <c r="D269" s="13"/>
      <c r="E269" s="30"/>
      <c r="F269" s="30"/>
      <c r="G269" s="27"/>
      <c r="H269" s="37"/>
    </row>
    <row r="270" spans="1:8" ht="15.75" x14ac:dyDescent="0.25">
      <c r="A270" s="20"/>
      <c r="B270" s="13"/>
      <c r="C270" s="13"/>
      <c r="D270" s="13"/>
      <c r="E270" s="30"/>
      <c r="F270" s="30"/>
      <c r="G270" s="30"/>
      <c r="H270" s="31"/>
    </row>
    <row r="271" spans="1:8" ht="16.5" thickBot="1" x14ac:dyDescent="0.3">
      <c r="A271" s="21"/>
      <c r="B271" s="22"/>
      <c r="C271" s="22"/>
      <c r="D271" s="22"/>
      <c r="E271" s="32"/>
      <c r="F271" s="32"/>
      <c r="G271" s="32"/>
      <c r="H271" s="33"/>
    </row>
    <row r="272" spans="1:8" ht="15.75" thickBot="1" x14ac:dyDescent="0.3"/>
    <row r="273" spans="1:8" ht="15.75" x14ac:dyDescent="0.25">
      <c r="A273" s="15" t="s">
        <v>104</v>
      </c>
      <c r="B273" s="16"/>
      <c r="C273" s="34" t="s">
        <v>80</v>
      </c>
      <c r="D273" s="16"/>
      <c r="E273" s="16"/>
      <c r="F273" s="16"/>
      <c r="G273" s="16"/>
      <c r="H273" s="17"/>
    </row>
    <row r="274" spans="1:8" ht="15.75" x14ac:dyDescent="0.25">
      <c r="A274" s="18" t="s">
        <v>105</v>
      </c>
      <c r="B274" s="14"/>
      <c r="C274" s="14" t="str">
        <f>VLOOKUP(C273,'Master Akun'!$A$6:$E$46,2,FALSE)</f>
        <v>Potongan Penjualan</v>
      </c>
      <c r="D274" s="14"/>
      <c r="E274" s="14"/>
      <c r="F274" s="14"/>
      <c r="G274" s="14"/>
      <c r="H274" s="19"/>
    </row>
    <row r="275" spans="1:8" ht="16.5" thickBot="1" x14ac:dyDescent="0.3">
      <c r="A275" s="18"/>
      <c r="B275" s="14"/>
      <c r="C275" s="14"/>
      <c r="D275" s="14"/>
      <c r="E275" s="14"/>
      <c r="F275" s="14"/>
      <c r="G275" s="14"/>
      <c r="H275" s="19"/>
    </row>
    <row r="276" spans="1:8" ht="15.75" x14ac:dyDescent="0.25">
      <c r="A276" s="40" t="s">
        <v>96</v>
      </c>
      <c r="B276" s="42" t="s">
        <v>106</v>
      </c>
      <c r="C276" s="42" t="s">
        <v>1</v>
      </c>
      <c r="D276" s="44" t="s">
        <v>2</v>
      </c>
      <c r="E276" s="44" t="s">
        <v>3</v>
      </c>
      <c r="F276" s="44" t="s">
        <v>4</v>
      </c>
      <c r="G276" s="38" t="s">
        <v>107</v>
      </c>
      <c r="H276" s="39"/>
    </row>
    <row r="277" spans="1:8" ht="16.5" thickBot="1" x14ac:dyDescent="0.3">
      <c r="A277" s="41"/>
      <c r="B277" s="43"/>
      <c r="C277" s="43"/>
      <c r="D277" s="45"/>
      <c r="E277" s="45"/>
      <c r="F277" s="45"/>
      <c r="G277" s="25" t="s">
        <v>3</v>
      </c>
      <c r="H277" s="26" t="s">
        <v>4</v>
      </c>
    </row>
    <row r="278" spans="1:8" ht="15.75" x14ac:dyDescent="0.25">
      <c r="A278" s="23" t="s">
        <v>108</v>
      </c>
      <c r="B278" s="24"/>
      <c r="C278" s="24" t="s">
        <v>107</v>
      </c>
      <c r="D278" s="24"/>
      <c r="E278" s="27"/>
      <c r="F278" s="28"/>
      <c r="G278" s="27">
        <f>VLOOKUP(C273,'Master Akun'!$A$6:$E$46,4,FALSE)</f>
        <v>9757000</v>
      </c>
      <c r="H278" s="29">
        <f>VLOOKUP(C273,'Master Akun'!$A$6:$E$46,5,FALSE)</f>
        <v>0</v>
      </c>
    </row>
    <row r="279" spans="1:8" ht="15.75" x14ac:dyDescent="0.25">
      <c r="A279" s="20"/>
      <c r="B279" s="13"/>
      <c r="C279" s="13"/>
      <c r="D279" s="13"/>
      <c r="E279" s="30"/>
      <c r="F279" s="30"/>
      <c r="G279" s="27"/>
      <c r="H279" s="29"/>
    </row>
    <row r="280" spans="1:8" ht="15.75" x14ac:dyDescent="0.25">
      <c r="A280" s="20"/>
      <c r="B280" s="13"/>
      <c r="C280" s="13"/>
      <c r="D280" s="13"/>
      <c r="E280" s="30"/>
      <c r="F280" s="30"/>
      <c r="G280" s="30"/>
      <c r="H280" s="31"/>
    </row>
    <row r="281" spans="1:8" ht="16.5" thickBot="1" x14ac:dyDescent="0.3">
      <c r="A281" s="21"/>
      <c r="B281" s="22"/>
      <c r="C281" s="22"/>
      <c r="D281" s="22"/>
      <c r="E281" s="32"/>
      <c r="F281" s="32"/>
      <c r="G281" s="32"/>
      <c r="H281" s="33"/>
    </row>
    <row r="282" spans="1:8" ht="15.75" thickBot="1" x14ac:dyDescent="0.3"/>
    <row r="283" spans="1:8" ht="15.75" x14ac:dyDescent="0.25">
      <c r="A283" s="15" t="s">
        <v>104</v>
      </c>
      <c r="B283" s="16"/>
      <c r="C283" s="34" t="s">
        <v>81</v>
      </c>
      <c r="D283" s="16"/>
      <c r="E283" s="16"/>
      <c r="F283" s="16"/>
      <c r="G283" s="16"/>
      <c r="H283" s="17"/>
    </row>
    <row r="284" spans="1:8" ht="15.75" x14ac:dyDescent="0.25">
      <c r="A284" s="18" t="s">
        <v>105</v>
      </c>
      <c r="B284" s="14"/>
      <c r="C284" s="14" t="str">
        <f>VLOOKUP(C283,'Master Akun'!$A$6:$E$46,2,FALSE)</f>
        <v>Retur Penjualan</v>
      </c>
      <c r="D284" s="14"/>
      <c r="E284" s="14"/>
      <c r="F284" s="14"/>
      <c r="G284" s="14"/>
      <c r="H284" s="19"/>
    </row>
    <row r="285" spans="1:8" ht="16.5" thickBot="1" x14ac:dyDescent="0.3">
      <c r="A285" s="18"/>
      <c r="B285" s="14"/>
      <c r="C285" s="14"/>
      <c r="D285" s="14"/>
      <c r="E285" s="14"/>
      <c r="F285" s="14"/>
      <c r="G285" s="14"/>
      <c r="H285" s="19"/>
    </row>
    <row r="286" spans="1:8" ht="15.75" x14ac:dyDescent="0.25">
      <c r="A286" s="40" t="s">
        <v>96</v>
      </c>
      <c r="B286" s="42" t="s">
        <v>106</v>
      </c>
      <c r="C286" s="42" t="s">
        <v>1</v>
      </c>
      <c r="D286" s="44" t="s">
        <v>2</v>
      </c>
      <c r="E286" s="44" t="s">
        <v>3</v>
      </c>
      <c r="F286" s="44" t="s">
        <v>4</v>
      </c>
      <c r="G286" s="38" t="s">
        <v>107</v>
      </c>
      <c r="H286" s="39"/>
    </row>
    <row r="287" spans="1:8" ht="16.5" thickBot="1" x14ac:dyDescent="0.3">
      <c r="A287" s="41"/>
      <c r="B287" s="43"/>
      <c r="C287" s="43"/>
      <c r="D287" s="45"/>
      <c r="E287" s="45"/>
      <c r="F287" s="45"/>
      <c r="G287" s="25" t="s">
        <v>3</v>
      </c>
      <c r="H287" s="26" t="s">
        <v>4</v>
      </c>
    </row>
    <row r="288" spans="1:8" ht="15.75" x14ac:dyDescent="0.25">
      <c r="A288" s="23" t="s">
        <v>108</v>
      </c>
      <c r="B288" s="24"/>
      <c r="C288" s="24" t="s">
        <v>107</v>
      </c>
      <c r="D288" s="24"/>
      <c r="E288" s="27"/>
      <c r="F288" s="28"/>
      <c r="G288" s="27">
        <f>VLOOKUP(C283,'Master Akun'!$A$6:$E$46,4,FALSE)</f>
        <v>29271000</v>
      </c>
      <c r="H288" s="29">
        <f>VLOOKUP(C283,'Master Akun'!$A$6:$E$46,5,FALSE)</f>
        <v>0</v>
      </c>
    </row>
    <row r="289" spans="1:8" ht="15.75" x14ac:dyDescent="0.25">
      <c r="A289" s="20"/>
      <c r="B289" s="13"/>
      <c r="C289" s="13"/>
      <c r="D289" s="13"/>
      <c r="E289" s="30"/>
      <c r="F289" s="30"/>
      <c r="G289" s="27"/>
      <c r="H289" s="29"/>
    </row>
    <row r="290" spans="1:8" ht="15.75" x14ac:dyDescent="0.25">
      <c r="A290" s="20"/>
      <c r="B290" s="13"/>
      <c r="C290" s="13"/>
      <c r="D290" s="13"/>
      <c r="E290" s="30"/>
      <c r="F290" s="30"/>
      <c r="G290" s="30"/>
      <c r="H290" s="31"/>
    </row>
    <row r="291" spans="1:8" ht="16.5" thickBot="1" x14ac:dyDescent="0.3">
      <c r="A291" s="21"/>
      <c r="B291" s="22"/>
      <c r="C291" s="22"/>
      <c r="D291" s="22"/>
      <c r="E291" s="32"/>
      <c r="F291" s="32"/>
      <c r="G291" s="32"/>
      <c r="H291" s="33"/>
    </row>
    <row r="292" spans="1:8" ht="15.75" thickBot="1" x14ac:dyDescent="0.3"/>
    <row r="293" spans="1:8" ht="15.75" x14ac:dyDescent="0.25">
      <c r="A293" s="15" t="s">
        <v>104</v>
      </c>
      <c r="B293" s="16"/>
      <c r="C293" s="16" t="s">
        <v>59</v>
      </c>
      <c r="D293" s="16"/>
      <c r="E293" s="16"/>
      <c r="F293" s="16"/>
      <c r="G293" s="16"/>
      <c r="H293" s="17"/>
    </row>
    <row r="294" spans="1:8" ht="15.75" x14ac:dyDescent="0.25">
      <c r="A294" s="18" t="s">
        <v>105</v>
      </c>
      <c r="B294" s="14"/>
      <c r="C294" s="14" t="str">
        <f>VLOOKUP(C293,'Master Akun'!$A$6:$E$46,2,FALSE)</f>
        <v>Harga Pokok Penjualan</v>
      </c>
      <c r="D294" s="14"/>
      <c r="E294" s="14"/>
      <c r="F294" s="14"/>
      <c r="G294" s="14"/>
      <c r="H294" s="19"/>
    </row>
    <row r="295" spans="1:8" ht="16.5" thickBot="1" x14ac:dyDescent="0.3">
      <c r="A295" s="18"/>
      <c r="B295" s="14"/>
      <c r="C295" s="14"/>
      <c r="D295" s="14"/>
      <c r="E295" s="14"/>
      <c r="F295" s="14"/>
      <c r="G295" s="14"/>
      <c r="H295" s="19"/>
    </row>
    <row r="296" spans="1:8" ht="15.75" x14ac:dyDescent="0.25">
      <c r="A296" s="40" t="s">
        <v>96</v>
      </c>
      <c r="B296" s="42" t="s">
        <v>106</v>
      </c>
      <c r="C296" s="42" t="s">
        <v>1</v>
      </c>
      <c r="D296" s="44" t="s">
        <v>2</v>
      </c>
      <c r="E296" s="44" t="s">
        <v>3</v>
      </c>
      <c r="F296" s="44" t="s">
        <v>4</v>
      </c>
      <c r="G296" s="38" t="s">
        <v>107</v>
      </c>
      <c r="H296" s="39"/>
    </row>
    <row r="297" spans="1:8" ht="16.5" thickBot="1" x14ac:dyDescent="0.3">
      <c r="A297" s="41"/>
      <c r="B297" s="43"/>
      <c r="C297" s="43"/>
      <c r="D297" s="45"/>
      <c r="E297" s="45"/>
      <c r="F297" s="45"/>
      <c r="G297" s="25" t="s">
        <v>3</v>
      </c>
      <c r="H297" s="26" t="s">
        <v>4</v>
      </c>
    </row>
    <row r="298" spans="1:8" ht="15.75" x14ac:dyDescent="0.25">
      <c r="A298" s="23" t="s">
        <v>108</v>
      </c>
      <c r="B298" s="24"/>
      <c r="C298" s="24" t="s">
        <v>107</v>
      </c>
      <c r="D298" s="24"/>
      <c r="E298" s="27"/>
      <c r="F298" s="28"/>
      <c r="G298" s="27">
        <f>VLOOKUP(C293,'Master Akun'!$A$6:$E$46,4,FALSE)</f>
        <v>682990000</v>
      </c>
      <c r="H298" s="29">
        <f>VLOOKUP(C293,'Master Akun'!$A$6:$E$46,5,FALSE)</f>
        <v>0</v>
      </c>
    </row>
    <row r="299" spans="1:8" ht="15.75" x14ac:dyDescent="0.25">
      <c r="A299" s="20"/>
      <c r="B299" s="13"/>
      <c r="C299" s="13"/>
      <c r="D299" s="13"/>
      <c r="E299" s="30"/>
      <c r="F299" s="30"/>
      <c r="G299" s="27"/>
      <c r="H299" s="29"/>
    </row>
    <row r="300" spans="1:8" ht="15.75" x14ac:dyDescent="0.25">
      <c r="A300" s="20"/>
      <c r="B300" s="13"/>
      <c r="C300" s="13"/>
      <c r="D300" s="13"/>
      <c r="E300" s="30"/>
      <c r="F300" s="30"/>
      <c r="G300" s="30"/>
      <c r="H300" s="31"/>
    </row>
    <row r="301" spans="1:8" ht="16.5" thickBot="1" x14ac:dyDescent="0.3">
      <c r="A301" s="21"/>
      <c r="B301" s="22"/>
      <c r="C301" s="22"/>
      <c r="D301" s="22"/>
      <c r="E301" s="32"/>
      <c r="F301" s="32"/>
      <c r="G301" s="32"/>
      <c r="H301" s="33"/>
    </row>
    <row r="302" spans="1:8" ht="15.75" thickBot="1" x14ac:dyDescent="0.3"/>
    <row r="303" spans="1:8" ht="15.75" x14ac:dyDescent="0.25">
      <c r="A303" s="15" t="s">
        <v>104</v>
      </c>
      <c r="B303" s="16"/>
      <c r="C303" s="16" t="s">
        <v>61</v>
      </c>
      <c r="D303" s="16"/>
      <c r="E303" s="16"/>
      <c r="F303" s="16"/>
      <c r="G303" s="16"/>
      <c r="H303" s="17"/>
    </row>
    <row r="304" spans="1:8" ht="15.75" x14ac:dyDescent="0.25">
      <c r="A304" s="18" t="s">
        <v>105</v>
      </c>
      <c r="B304" s="14"/>
      <c r="C304" s="14" t="str">
        <f>VLOOKUP(C303,'Master Akun'!$A$6:$E$46,2,FALSE)</f>
        <v>Biaya Gaji dan Upah Penjualan</v>
      </c>
      <c r="D304" s="14"/>
      <c r="E304" s="14"/>
      <c r="F304" s="14"/>
      <c r="G304" s="14"/>
      <c r="H304" s="19"/>
    </row>
    <row r="305" spans="1:8" ht="16.5" thickBot="1" x14ac:dyDescent="0.3">
      <c r="A305" s="18"/>
      <c r="B305" s="14"/>
      <c r="C305" s="14"/>
      <c r="D305" s="14"/>
      <c r="E305" s="14"/>
      <c r="F305" s="14"/>
      <c r="G305" s="14"/>
      <c r="H305" s="19"/>
    </row>
    <row r="306" spans="1:8" ht="15.75" x14ac:dyDescent="0.25">
      <c r="A306" s="40" t="s">
        <v>96</v>
      </c>
      <c r="B306" s="42" t="s">
        <v>106</v>
      </c>
      <c r="C306" s="42" t="s">
        <v>1</v>
      </c>
      <c r="D306" s="44" t="s">
        <v>2</v>
      </c>
      <c r="E306" s="44" t="s">
        <v>3</v>
      </c>
      <c r="F306" s="44" t="s">
        <v>4</v>
      </c>
      <c r="G306" s="38" t="s">
        <v>107</v>
      </c>
      <c r="H306" s="39"/>
    </row>
    <row r="307" spans="1:8" ht="16.5" thickBot="1" x14ac:dyDescent="0.3">
      <c r="A307" s="41"/>
      <c r="B307" s="43"/>
      <c r="C307" s="43"/>
      <c r="D307" s="45"/>
      <c r="E307" s="45"/>
      <c r="F307" s="45"/>
      <c r="G307" s="25" t="s">
        <v>3</v>
      </c>
      <c r="H307" s="26" t="s">
        <v>4</v>
      </c>
    </row>
    <row r="308" spans="1:8" ht="15.75" x14ac:dyDescent="0.25">
      <c r="A308" s="23" t="s">
        <v>108</v>
      </c>
      <c r="B308" s="24"/>
      <c r="C308" s="24" t="s">
        <v>107</v>
      </c>
      <c r="D308" s="24"/>
      <c r="E308" s="27"/>
      <c r="F308" s="28"/>
      <c r="G308" s="27">
        <f>VLOOKUP(C303,'Master Akun'!$A$6:$E$46,4,FALSE)</f>
        <v>50000000</v>
      </c>
      <c r="H308" s="29">
        <f>VLOOKUP(C303,'Master Akun'!$A$6:$E$46,5,FALSE)</f>
        <v>0</v>
      </c>
    </row>
    <row r="309" spans="1:8" ht="15.75" x14ac:dyDescent="0.25">
      <c r="A309" s="20"/>
      <c r="B309" s="13"/>
      <c r="C309" s="13"/>
      <c r="D309" s="13"/>
      <c r="E309" s="30"/>
      <c r="F309" s="30"/>
      <c r="G309" s="27"/>
      <c r="H309" s="29"/>
    </row>
    <row r="310" spans="1:8" ht="15.75" x14ac:dyDescent="0.25">
      <c r="A310" s="20"/>
      <c r="B310" s="13"/>
      <c r="C310" s="13"/>
      <c r="D310" s="13"/>
      <c r="E310" s="30"/>
      <c r="F310" s="30"/>
      <c r="G310" s="30"/>
      <c r="H310" s="31"/>
    </row>
    <row r="311" spans="1:8" ht="16.5" thickBot="1" x14ac:dyDescent="0.3">
      <c r="A311" s="21"/>
      <c r="B311" s="22"/>
      <c r="C311" s="22"/>
      <c r="D311" s="22"/>
      <c r="E311" s="32"/>
      <c r="F311" s="32"/>
      <c r="G311" s="32"/>
      <c r="H311" s="33"/>
    </row>
    <row r="312" spans="1:8" ht="15.75" thickBot="1" x14ac:dyDescent="0.3"/>
    <row r="313" spans="1:8" ht="15.75" x14ac:dyDescent="0.25">
      <c r="A313" s="15" t="s">
        <v>104</v>
      </c>
      <c r="B313" s="16"/>
      <c r="C313" s="34" t="s">
        <v>73</v>
      </c>
      <c r="D313" s="16"/>
      <c r="E313" s="16"/>
      <c r="F313" s="16"/>
      <c r="G313" s="16"/>
      <c r="H313" s="17"/>
    </row>
    <row r="314" spans="1:8" ht="15.75" x14ac:dyDescent="0.25">
      <c r="A314" s="18" t="s">
        <v>105</v>
      </c>
      <c r="B314" s="14"/>
      <c r="C314" s="14" t="str">
        <f>VLOOKUP(C313,'Master Akun'!$A$6:$E$46,2,FALSE)</f>
        <v>Biaya Gaji dan Upah Adm.</v>
      </c>
      <c r="D314" s="14"/>
      <c r="E314" s="14"/>
      <c r="F314" s="14"/>
      <c r="G314" s="14"/>
      <c r="H314" s="19"/>
    </row>
    <row r="315" spans="1:8" ht="16.5" thickBot="1" x14ac:dyDescent="0.3">
      <c r="A315" s="18"/>
      <c r="B315" s="14"/>
      <c r="C315" s="14"/>
      <c r="D315" s="14"/>
      <c r="E315" s="14"/>
      <c r="F315" s="14"/>
      <c r="G315" s="14"/>
      <c r="H315" s="19"/>
    </row>
    <row r="316" spans="1:8" ht="15.75" x14ac:dyDescent="0.25">
      <c r="A316" s="40" t="s">
        <v>96</v>
      </c>
      <c r="B316" s="42" t="s">
        <v>106</v>
      </c>
      <c r="C316" s="42" t="s">
        <v>1</v>
      </c>
      <c r="D316" s="44" t="s">
        <v>2</v>
      </c>
      <c r="E316" s="44" t="s">
        <v>3</v>
      </c>
      <c r="F316" s="44" t="s">
        <v>4</v>
      </c>
      <c r="G316" s="38" t="s">
        <v>107</v>
      </c>
      <c r="H316" s="39"/>
    </row>
    <row r="317" spans="1:8" ht="16.5" thickBot="1" x14ac:dyDescent="0.3">
      <c r="A317" s="41"/>
      <c r="B317" s="43"/>
      <c r="C317" s="43"/>
      <c r="D317" s="45"/>
      <c r="E317" s="45"/>
      <c r="F317" s="45"/>
      <c r="G317" s="25" t="s">
        <v>3</v>
      </c>
      <c r="H317" s="26" t="s">
        <v>4</v>
      </c>
    </row>
    <row r="318" spans="1:8" ht="15.75" x14ac:dyDescent="0.25">
      <c r="A318" s="36" t="s">
        <v>108</v>
      </c>
      <c r="B318" s="24"/>
      <c r="C318" s="24" t="s">
        <v>107</v>
      </c>
      <c r="D318" s="24"/>
      <c r="E318" s="27"/>
      <c r="F318" s="28"/>
      <c r="G318" s="27">
        <f>VLOOKUP(C313,'Master Akun'!$A$6:$E$46,4,FALSE)</f>
        <v>100000000</v>
      </c>
      <c r="H318" s="29">
        <f>VLOOKUP(C313,'Master Akun'!$A$6:$E$46,5,FALSE)</f>
        <v>0</v>
      </c>
    </row>
    <row r="319" spans="1:8" ht="15.75" x14ac:dyDescent="0.25">
      <c r="A319" s="35">
        <v>3</v>
      </c>
      <c r="B319" s="13"/>
      <c r="C319" s="13" t="s">
        <v>116</v>
      </c>
      <c r="D319" s="13"/>
      <c r="E319" s="30">
        <f ca="1">SUMIF('Jurnal Umum'!$A$3:$G$19,'Buku Besar'!C313,'Jurnal Umum'!F3)</f>
        <v>28000000</v>
      </c>
      <c r="F319" s="30"/>
      <c r="G319" s="37">
        <f ca="1">IF(G318+E319&gt;H318+F319,G318+E319-H318-F319,0)</f>
        <v>128000000</v>
      </c>
      <c r="H319" s="29"/>
    </row>
    <row r="320" spans="1:8" ht="15.75" x14ac:dyDescent="0.25">
      <c r="A320" s="20"/>
      <c r="B320" s="13"/>
      <c r="C320" s="13"/>
      <c r="D320" s="13"/>
      <c r="E320" s="30"/>
      <c r="F320" s="30"/>
      <c r="G320" s="30"/>
      <c r="H320" s="31"/>
    </row>
    <row r="321" spans="1:8" ht="16.5" thickBot="1" x14ac:dyDescent="0.3">
      <c r="A321" s="21"/>
      <c r="B321" s="22"/>
      <c r="C321" s="22"/>
      <c r="D321" s="22"/>
      <c r="E321" s="32"/>
      <c r="F321" s="32"/>
      <c r="G321" s="32"/>
      <c r="H321" s="33"/>
    </row>
    <row r="322" spans="1:8" ht="15.75" thickBot="1" x14ac:dyDescent="0.3"/>
    <row r="323" spans="1:8" ht="15.75" x14ac:dyDescent="0.25">
      <c r="A323" s="15" t="s">
        <v>104</v>
      </c>
      <c r="B323" s="16"/>
      <c r="C323" s="34" t="s">
        <v>74</v>
      </c>
      <c r="D323" s="16"/>
      <c r="E323" s="16"/>
      <c r="F323" s="16"/>
      <c r="G323" s="16"/>
      <c r="H323" s="17"/>
    </row>
    <row r="324" spans="1:8" ht="15.75" x14ac:dyDescent="0.25">
      <c r="A324" s="18" t="s">
        <v>105</v>
      </c>
      <c r="B324" s="14"/>
      <c r="C324" s="14" t="str">
        <f>VLOOKUP(C323,'Master Akun'!$A$6:$E$46,2,FALSE)</f>
        <v>Biaya Listrik, Telp, dan Air</v>
      </c>
      <c r="D324" s="14"/>
      <c r="E324" s="14"/>
      <c r="F324" s="14"/>
      <c r="G324" s="14"/>
      <c r="H324" s="19"/>
    </row>
    <row r="325" spans="1:8" ht="16.5" thickBot="1" x14ac:dyDescent="0.3">
      <c r="A325" s="18"/>
      <c r="B325" s="14"/>
      <c r="C325" s="14"/>
      <c r="D325" s="14"/>
      <c r="E325" s="14"/>
      <c r="F325" s="14"/>
      <c r="G325" s="14"/>
      <c r="H325" s="19"/>
    </row>
    <row r="326" spans="1:8" ht="15.75" x14ac:dyDescent="0.25">
      <c r="A326" s="40" t="s">
        <v>96</v>
      </c>
      <c r="B326" s="42" t="s">
        <v>106</v>
      </c>
      <c r="C326" s="42" t="s">
        <v>1</v>
      </c>
      <c r="D326" s="44" t="s">
        <v>2</v>
      </c>
      <c r="E326" s="44" t="s">
        <v>3</v>
      </c>
      <c r="F326" s="44" t="s">
        <v>4</v>
      </c>
      <c r="G326" s="38" t="s">
        <v>107</v>
      </c>
      <c r="H326" s="39"/>
    </row>
    <row r="327" spans="1:8" ht="16.5" thickBot="1" x14ac:dyDescent="0.3">
      <c r="A327" s="41"/>
      <c r="B327" s="43"/>
      <c r="C327" s="43"/>
      <c r="D327" s="45"/>
      <c r="E327" s="45"/>
      <c r="F327" s="45"/>
      <c r="G327" s="25" t="s">
        <v>3</v>
      </c>
      <c r="H327" s="26" t="s">
        <v>4</v>
      </c>
    </row>
    <row r="328" spans="1:8" ht="15.75" x14ac:dyDescent="0.25">
      <c r="A328" s="23" t="s">
        <v>108</v>
      </c>
      <c r="B328" s="24"/>
      <c r="C328" s="24" t="s">
        <v>107</v>
      </c>
      <c r="D328" s="24"/>
      <c r="E328" s="27"/>
      <c r="F328" s="28"/>
      <c r="G328" s="27">
        <f>VLOOKUP(C323,'Master Akun'!$A$6:$E$46,4,FALSE)</f>
        <v>12700000</v>
      </c>
      <c r="H328" s="29">
        <f>VLOOKUP(C323,'Master Akun'!$A$6:$E$46,5,FALSE)</f>
        <v>0</v>
      </c>
    </row>
    <row r="329" spans="1:8" ht="15.75" x14ac:dyDescent="0.25">
      <c r="A329" s="20">
        <v>2</v>
      </c>
      <c r="B329" s="13"/>
      <c r="C329" s="13" t="s">
        <v>115</v>
      </c>
      <c r="D329" s="13"/>
      <c r="E329" s="30">
        <f ca="1">SUMIF('Jurnal Umum'!$A$3:$G$19,'Buku Besar'!C323,'Jurnal Umum'!F3)</f>
        <v>5600000</v>
      </c>
      <c r="F329" s="30"/>
      <c r="G329" s="37">
        <f ca="1">IF(G328+E329&gt;H328+F329,G328+E329-H328-F329,0)</f>
        <v>18300000</v>
      </c>
      <c r="H329" s="29"/>
    </row>
    <row r="330" spans="1:8" ht="15.75" x14ac:dyDescent="0.25">
      <c r="A330" s="20"/>
      <c r="B330" s="13"/>
      <c r="C330" s="13"/>
      <c r="D330" s="13"/>
      <c r="E330" s="30"/>
      <c r="F330" s="30"/>
      <c r="G330" s="30"/>
      <c r="H330" s="31"/>
    </row>
    <row r="331" spans="1:8" ht="16.5" thickBot="1" x14ac:dyDescent="0.3">
      <c r="A331" s="21"/>
      <c r="B331" s="22"/>
      <c r="C331" s="22"/>
      <c r="D331" s="22"/>
      <c r="E331" s="32"/>
      <c r="F331" s="32"/>
      <c r="G331" s="32"/>
      <c r="H331" s="33"/>
    </row>
    <row r="332" spans="1:8" ht="15.75" thickBot="1" x14ac:dyDescent="0.3"/>
    <row r="333" spans="1:8" ht="15.75" x14ac:dyDescent="0.25">
      <c r="A333" s="15" t="s">
        <v>104</v>
      </c>
      <c r="B333" s="16"/>
      <c r="C333" s="34" t="s">
        <v>75</v>
      </c>
      <c r="D333" s="16"/>
      <c r="E333" s="16"/>
      <c r="F333" s="16"/>
      <c r="G333" s="16"/>
      <c r="H333" s="17"/>
    </row>
    <row r="334" spans="1:8" ht="15.75" x14ac:dyDescent="0.25">
      <c r="A334" s="18" t="s">
        <v>105</v>
      </c>
      <c r="B334" s="14"/>
      <c r="C334" s="14" t="str">
        <f>VLOOKUP(C333,'Master Akun'!$A$6:$E$46,2,FALSE)</f>
        <v>Biaya Peliharaan dan Perbaikan</v>
      </c>
      <c r="D334" s="14"/>
      <c r="E334" s="14"/>
      <c r="F334" s="14"/>
      <c r="G334" s="14"/>
      <c r="H334" s="19"/>
    </row>
    <row r="335" spans="1:8" ht="16.5" thickBot="1" x14ac:dyDescent="0.3">
      <c r="A335" s="18"/>
      <c r="B335" s="14"/>
      <c r="C335" s="14"/>
      <c r="D335" s="14"/>
      <c r="E335" s="14"/>
      <c r="F335" s="14"/>
      <c r="G335" s="14"/>
      <c r="H335" s="19"/>
    </row>
    <row r="336" spans="1:8" ht="15.75" x14ac:dyDescent="0.25">
      <c r="A336" s="40" t="s">
        <v>96</v>
      </c>
      <c r="B336" s="42" t="s">
        <v>106</v>
      </c>
      <c r="C336" s="42" t="s">
        <v>1</v>
      </c>
      <c r="D336" s="44" t="s">
        <v>2</v>
      </c>
      <c r="E336" s="44" t="s">
        <v>3</v>
      </c>
      <c r="F336" s="44" t="s">
        <v>4</v>
      </c>
      <c r="G336" s="38" t="s">
        <v>107</v>
      </c>
      <c r="H336" s="39"/>
    </row>
    <row r="337" spans="1:8" ht="16.5" thickBot="1" x14ac:dyDescent="0.3">
      <c r="A337" s="41"/>
      <c r="B337" s="43"/>
      <c r="C337" s="43"/>
      <c r="D337" s="45"/>
      <c r="E337" s="45"/>
      <c r="F337" s="45"/>
      <c r="G337" s="25" t="s">
        <v>3</v>
      </c>
      <c r="H337" s="26" t="s">
        <v>4</v>
      </c>
    </row>
    <row r="338" spans="1:8" ht="15.75" x14ac:dyDescent="0.25">
      <c r="A338" s="23" t="s">
        <v>108</v>
      </c>
      <c r="B338" s="24"/>
      <c r="C338" s="24" t="s">
        <v>107</v>
      </c>
      <c r="D338" s="24"/>
      <c r="E338" s="27"/>
      <c r="F338" s="28"/>
      <c r="G338" s="27">
        <f>VLOOKUP(C333,'Master Akun'!$A$6:$E$46,4,FALSE)</f>
        <v>6850000</v>
      </c>
      <c r="H338" s="29">
        <f>VLOOKUP(C333,'Master Akun'!$A$6:$E$46,5,FALSE)</f>
        <v>0</v>
      </c>
    </row>
    <row r="339" spans="1:8" ht="15.75" x14ac:dyDescent="0.25">
      <c r="A339" s="20"/>
      <c r="B339" s="13"/>
      <c r="C339" s="13"/>
      <c r="D339" s="13"/>
      <c r="E339" s="30"/>
      <c r="F339" s="30"/>
      <c r="G339" s="27"/>
      <c r="H339" s="29"/>
    </row>
    <row r="340" spans="1:8" ht="15.75" x14ac:dyDescent="0.25">
      <c r="A340" s="20"/>
      <c r="B340" s="13"/>
      <c r="C340" s="13"/>
      <c r="D340" s="13"/>
      <c r="E340" s="30"/>
      <c r="F340" s="30"/>
      <c r="G340" s="30"/>
      <c r="H340" s="31"/>
    </row>
    <row r="341" spans="1:8" ht="16.5" thickBot="1" x14ac:dyDescent="0.3">
      <c r="A341" s="21"/>
      <c r="B341" s="22"/>
      <c r="C341" s="22"/>
      <c r="D341" s="22"/>
      <c r="E341" s="32"/>
      <c r="F341" s="32"/>
      <c r="G341" s="32"/>
      <c r="H341" s="33"/>
    </row>
    <row r="342" spans="1:8" ht="15.75" thickBot="1" x14ac:dyDescent="0.3"/>
    <row r="343" spans="1:8" ht="15.75" x14ac:dyDescent="0.25">
      <c r="A343" s="15" t="s">
        <v>104</v>
      </c>
      <c r="B343" s="16"/>
      <c r="C343" s="34" t="s">
        <v>76</v>
      </c>
      <c r="D343" s="16"/>
      <c r="E343" s="16"/>
      <c r="F343" s="16"/>
      <c r="G343" s="16"/>
      <c r="H343" s="17"/>
    </row>
    <row r="344" spans="1:8" ht="15.75" x14ac:dyDescent="0.25">
      <c r="A344" s="18" t="s">
        <v>105</v>
      </c>
      <c r="B344" s="14"/>
      <c r="C344" s="14" t="str">
        <f>VLOOKUP(C343,'Master Akun'!$A$6:$E$46,2,FALSE)</f>
        <v>Biaya Enertein</v>
      </c>
      <c r="D344" s="14"/>
      <c r="E344" s="14"/>
      <c r="F344" s="14"/>
      <c r="G344" s="14"/>
      <c r="H344" s="19"/>
    </row>
    <row r="345" spans="1:8" ht="16.5" thickBot="1" x14ac:dyDescent="0.3">
      <c r="A345" s="18"/>
      <c r="B345" s="14"/>
      <c r="C345" s="14"/>
      <c r="D345" s="14"/>
      <c r="E345" s="14"/>
      <c r="F345" s="14"/>
      <c r="G345" s="14"/>
      <c r="H345" s="19"/>
    </row>
    <row r="346" spans="1:8" ht="15.75" x14ac:dyDescent="0.25">
      <c r="A346" s="40" t="s">
        <v>96</v>
      </c>
      <c r="B346" s="42" t="s">
        <v>106</v>
      </c>
      <c r="C346" s="42" t="s">
        <v>1</v>
      </c>
      <c r="D346" s="44" t="s">
        <v>2</v>
      </c>
      <c r="E346" s="44" t="s">
        <v>3</v>
      </c>
      <c r="F346" s="44" t="s">
        <v>4</v>
      </c>
      <c r="G346" s="38" t="s">
        <v>107</v>
      </c>
      <c r="H346" s="39"/>
    </row>
    <row r="347" spans="1:8" ht="16.5" thickBot="1" x14ac:dyDescent="0.3">
      <c r="A347" s="41"/>
      <c r="B347" s="43"/>
      <c r="C347" s="43"/>
      <c r="D347" s="45"/>
      <c r="E347" s="45"/>
      <c r="F347" s="45"/>
      <c r="G347" s="25" t="s">
        <v>3</v>
      </c>
      <c r="H347" s="26" t="s">
        <v>4</v>
      </c>
    </row>
    <row r="348" spans="1:8" ht="15.75" x14ac:dyDescent="0.25">
      <c r="A348" s="23" t="s">
        <v>108</v>
      </c>
      <c r="B348" s="24"/>
      <c r="C348" s="24" t="s">
        <v>107</v>
      </c>
      <c r="D348" s="24"/>
      <c r="E348" s="27"/>
      <c r="F348" s="28"/>
      <c r="G348" s="27">
        <f>VLOOKUP(C343,'Master Akun'!$A$6:$E$46,4,FALSE)</f>
        <v>1600000</v>
      </c>
      <c r="H348" s="29">
        <f>VLOOKUP(C343,'Master Akun'!$A$6:$E$46,5,FALSE)</f>
        <v>0</v>
      </c>
    </row>
    <row r="349" spans="1:8" ht="15.75" x14ac:dyDescent="0.25">
      <c r="A349" s="20">
        <v>4</v>
      </c>
      <c r="B349" s="13"/>
      <c r="C349" s="13" t="s">
        <v>117</v>
      </c>
      <c r="D349" s="13"/>
      <c r="E349" s="30">
        <f ca="1">SUMIF('Jurnal Umum'!$A$3:$G$19,'Buku Besar'!C343,'Jurnal Umum'!F3)</f>
        <v>475000</v>
      </c>
      <c r="F349" s="30"/>
      <c r="G349" s="37">
        <f ca="1">IF(G348+E349&gt;H348+F349,G348+E349-H348-F349,0)</f>
        <v>2075000</v>
      </c>
      <c r="H349" s="29"/>
    </row>
    <row r="350" spans="1:8" ht="15.75" x14ac:dyDescent="0.25">
      <c r="A350" s="20"/>
      <c r="B350" s="13"/>
      <c r="C350" s="13"/>
      <c r="D350" s="13"/>
      <c r="E350" s="30"/>
      <c r="F350" s="30"/>
      <c r="G350" s="30"/>
      <c r="H350" s="31"/>
    </row>
    <row r="351" spans="1:8" ht="16.5" thickBot="1" x14ac:dyDescent="0.3">
      <c r="A351" s="21"/>
      <c r="B351" s="22"/>
      <c r="C351" s="22"/>
      <c r="D351" s="22"/>
      <c r="E351" s="32"/>
      <c r="F351" s="32"/>
      <c r="G351" s="32"/>
      <c r="H351" s="33"/>
    </row>
    <row r="352" spans="1:8" ht="15.75" thickBot="1" x14ac:dyDescent="0.3"/>
    <row r="353" spans="1:8" ht="15.75" x14ac:dyDescent="0.25">
      <c r="A353" s="15" t="s">
        <v>104</v>
      </c>
      <c r="B353" s="16"/>
      <c r="C353" s="16" t="s">
        <v>67</v>
      </c>
      <c r="D353" s="16"/>
      <c r="E353" s="16"/>
      <c r="F353" s="16"/>
      <c r="G353" s="16"/>
      <c r="H353" s="17"/>
    </row>
    <row r="354" spans="1:8" ht="15.75" x14ac:dyDescent="0.25">
      <c r="A354" s="18" t="s">
        <v>105</v>
      </c>
      <c r="B354" s="14"/>
      <c r="C354" s="14" t="str">
        <f>VLOOKUP(C353,'Master Akun'!$A$6:$E$46,2,FALSE)</f>
        <v>Pendapatan Jasa Giro</v>
      </c>
      <c r="D354" s="14"/>
      <c r="E354" s="14"/>
      <c r="F354" s="14"/>
      <c r="G354" s="14"/>
      <c r="H354" s="19"/>
    </row>
    <row r="355" spans="1:8" ht="16.5" thickBot="1" x14ac:dyDescent="0.3">
      <c r="A355" s="18"/>
      <c r="B355" s="14"/>
      <c r="C355" s="14"/>
      <c r="D355" s="14"/>
      <c r="E355" s="14"/>
      <c r="F355" s="14"/>
      <c r="G355" s="14"/>
      <c r="H355" s="19"/>
    </row>
    <row r="356" spans="1:8" ht="15.75" x14ac:dyDescent="0.25">
      <c r="A356" s="40" t="s">
        <v>96</v>
      </c>
      <c r="B356" s="42" t="s">
        <v>106</v>
      </c>
      <c r="C356" s="42" t="s">
        <v>1</v>
      </c>
      <c r="D356" s="44" t="s">
        <v>2</v>
      </c>
      <c r="E356" s="44" t="s">
        <v>3</v>
      </c>
      <c r="F356" s="44" t="s">
        <v>4</v>
      </c>
      <c r="G356" s="38" t="s">
        <v>107</v>
      </c>
      <c r="H356" s="39"/>
    </row>
    <row r="357" spans="1:8" ht="16.5" thickBot="1" x14ac:dyDescent="0.3">
      <c r="A357" s="41"/>
      <c r="B357" s="43"/>
      <c r="C357" s="43"/>
      <c r="D357" s="45"/>
      <c r="E357" s="45"/>
      <c r="F357" s="45"/>
      <c r="G357" s="25" t="s">
        <v>3</v>
      </c>
      <c r="H357" s="26" t="s">
        <v>4</v>
      </c>
    </row>
    <row r="358" spans="1:8" ht="15.75" x14ac:dyDescent="0.25">
      <c r="A358" s="23" t="s">
        <v>108</v>
      </c>
      <c r="B358" s="24"/>
      <c r="C358" s="24" t="s">
        <v>107</v>
      </c>
      <c r="D358" s="24"/>
      <c r="E358" s="27"/>
      <c r="F358" s="28"/>
      <c r="G358" s="27">
        <f>VLOOKUP(C353,'Master Akun'!$A$6:$E$46,4,FALSE)</f>
        <v>0</v>
      </c>
      <c r="H358" s="29">
        <f>VLOOKUP(C353,'Master Akun'!$A$6:$E$46,5,FALSE)</f>
        <v>3500000</v>
      </c>
    </row>
    <row r="359" spans="1:8" ht="15.75" x14ac:dyDescent="0.25">
      <c r="A359" s="20"/>
      <c r="B359" s="13"/>
      <c r="C359" s="13"/>
      <c r="D359" s="13"/>
      <c r="E359" s="30"/>
      <c r="F359" s="30"/>
      <c r="G359" s="27"/>
      <c r="H359" s="29"/>
    </row>
    <row r="360" spans="1:8" ht="15.75" x14ac:dyDescent="0.25">
      <c r="A360" s="20"/>
      <c r="B360" s="13"/>
      <c r="C360" s="13"/>
      <c r="D360" s="13"/>
      <c r="E360" s="30"/>
      <c r="F360" s="30"/>
      <c r="G360" s="30"/>
      <c r="H360" s="31"/>
    </row>
    <row r="361" spans="1:8" ht="16.5" thickBot="1" x14ac:dyDescent="0.3">
      <c r="A361" s="21"/>
      <c r="B361" s="22"/>
      <c r="C361" s="22"/>
      <c r="D361" s="22"/>
      <c r="E361" s="32"/>
      <c r="F361" s="32"/>
      <c r="G361" s="32"/>
      <c r="H361" s="33"/>
    </row>
    <row r="362" spans="1:8" ht="15.75" thickBot="1" x14ac:dyDescent="0.3"/>
    <row r="363" spans="1:8" ht="15.75" x14ac:dyDescent="0.25">
      <c r="A363" s="15" t="s">
        <v>104</v>
      </c>
      <c r="B363" s="16"/>
      <c r="C363" s="34" t="s">
        <v>77</v>
      </c>
      <c r="D363" s="16"/>
      <c r="E363" s="16"/>
      <c r="F363" s="16"/>
      <c r="G363" s="16"/>
      <c r="H363" s="17"/>
    </row>
    <row r="364" spans="1:8" ht="15.75" x14ac:dyDescent="0.25">
      <c r="A364" s="18" t="s">
        <v>105</v>
      </c>
      <c r="B364" s="14"/>
      <c r="C364" s="14" t="str">
        <f>VLOOKUP(C363,'Master Akun'!$A$6:$E$46,2,FALSE)</f>
        <v>Pendapatan Deviden</v>
      </c>
      <c r="D364" s="14"/>
      <c r="E364" s="14"/>
      <c r="F364" s="14"/>
      <c r="G364" s="14"/>
      <c r="H364" s="19"/>
    </row>
    <row r="365" spans="1:8" ht="16.5" thickBot="1" x14ac:dyDescent="0.3">
      <c r="A365" s="18"/>
      <c r="B365" s="14"/>
      <c r="C365" s="14"/>
      <c r="D365" s="14"/>
      <c r="E365" s="14"/>
      <c r="F365" s="14"/>
      <c r="G365" s="14"/>
      <c r="H365" s="19"/>
    </row>
    <row r="366" spans="1:8" ht="15.75" x14ac:dyDescent="0.25">
      <c r="A366" s="40" t="s">
        <v>96</v>
      </c>
      <c r="B366" s="42" t="s">
        <v>106</v>
      </c>
      <c r="C366" s="42" t="s">
        <v>1</v>
      </c>
      <c r="D366" s="44" t="s">
        <v>2</v>
      </c>
      <c r="E366" s="44" t="s">
        <v>3</v>
      </c>
      <c r="F366" s="44" t="s">
        <v>4</v>
      </c>
      <c r="G366" s="38" t="s">
        <v>107</v>
      </c>
      <c r="H366" s="39"/>
    </row>
    <row r="367" spans="1:8" ht="16.5" thickBot="1" x14ac:dyDescent="0.3">
      <c r="A367" s="41"/>
      <c r="B367" s="43"/>
      <c r="C367" s="43"/>
      <c r="D367" s="45"/>
      <c r="E367" s="45"/>
      <c r="F367" s="45"/>
      <c r="G367" s="25" t="s">
        <v>3</v>
      </c>
      <c r="H367" s="26" t="s">
        <v>4</v>
      </c>
    </row>
    <row r="368" spans="1:8" ht="15.75" x14ac:dyDescent="0.25">
      <c r="A368" s="23" t="s">
        <v>108</v>
      </c>
      <c r="B368" s="24"/>
      <c r="C368" s="24" t="s">
        <v>107</v>
      </c>
      <c r="D368" s="24"/>
      <c r="E368" s="27"/>
      <c r="F368" s="28"/>
      <c r="G368" s="27">
        <f>VLOOKUP(C363,'Master Akun'!$A$6:$E$46,4,FALSE)</f>
        <v>0</v>
      </c>
      <c r="H368" s="29">
        <f>VLOOKUP(C363,'Master Akun'!$A$6:$E$46,5,FALSE)</f>
        <v>12045000</v>
      </c>
    </row>
    <row r="369" spans="1:8" ht="15.75" x14ac:dyDescent="0.25">
      <c r="A369" s="20"/>
      <c r="B369" s="13"/>
      <c r="C369" s="13"/>
      <c r="D369" s="13"/>
      <c r="E369" s="30"/>
      <c r="F369" s="30"/>
      <c r="G369" s="27"/>
      <c r="H369" s="29"/>
    </row>
    <row r="370" spans="1:8" ht="15.75" x14ac:dyDescent="0.25">
      <c r="A370" s="20"/>
      <c r="B370" s="13"/>
      <c r="C370" s="13"/>
      <c r="D370" s="13"/>
      <c r="E370" s="30"/>
      <c r="F370" s="30"/>
      <c r="G370" s="30"/>
      <c r="H370" s="31"/>
    </row>
    <row r="371" spans="1:8" ht="16.5" thickBot="1" x14ac:dyDescent="0.3">
      <c r="A371" s="21"/>
      <c r="B371" s="22"/>
      <c r="C371" s="22"/>
      <c r="D371" s="22"/>
      <c r="E371" s="32"/>
      <c r="F371" s="32"/>
      <c r="G371" s="32"/>
      <c r="H371" s="33"/>
    </row>
    <row r="372" spans="1:8" ht="15.75" thickBot="1" x14ac:dyDescent="0.3"/>
    <row r="373" spans="1:8" ht="15.75" x14ac:dyDescent="0.25">
      <c r="A373" s="15" t="s">
        <v>104</v>
      </c>
      <c r="B373" s="16"/>
      <c r="C373" s="16" t="s">
        <v>70</v>
      </c>
      <c r="D373" s="16"/>
      <c r="E373" s="16"/>
      <c r="F373" s="16"/>
      <c r="G373" s="16"/>
      <c r="H373" s="17"/>
    </row>
    <row r="374" spans="1:8" ht="15.75" x14ac:dyDescent="0.25">
      <c r="A374" s="18" t="s">
        <v>105</v>
      </c>
      <c r="B374" s="14"/>
      <c r="C374" s="14" t="str">
        <f>VLOOKUP(C373,'Master Akun'!$A$6:$E$46,2,FALSE)</f>
        <v>Biaya Administrasi Bank</v>
      </c>
      <c r="D374" s="14"/>
      <c r="E374" s="14"/>
      <c r="F374" s="14"/>
      <c r="G374" s="14"/>
      <c r="H374" s="19"/>
    </row>
    <row r="375" spans="1:8" ht="16.5" thickBot="1" x14ac:dyDescent="0.3">
      <c r="A375" s="18"/>
      <c r="B375" s="14"/>
      <c r="C375" s="14"/>
      <c r="D375" s="14"/>
      <c r="E375" s="14"/>
      <c r="F375" s="14"/>
      <c r="G375" s="14"/>
      <c r="H375" s="19"/>
    </row>
    <row r="376" spans="1:8" ht="15.75" x14ac:dyDescent="0.25">
      <c r="A376" s="40" t="s">
        <v>96</v>
      </c>
      <c r="B376" s="42" t="s">
        <v>106</v>
      </c>
      <c r="C376" s="42" t="s">
        <v>1</v>
      </c>
      <c r="D376" s="44" t="s">
        <v>2</v>
      </c>
      <c r="E376" s="44" t="s">
        <v>3</v>
      </c>
      <c r="F376" s="44" t="s">
        <v>4</v>
      </c>
      <c r="G376" s="38" t="s">
        <v>107</v>
      </c>
      <c r="H376" s="39"/>
    </row>
    <row r="377" spans="1:8" ht="16.5" thickBot="1" x14ac:dyDescent="0.3">
      <c r="A377" s="41"/>
      <c r="B377" s="43"/>
      <c r="C377" s="43"/>
      <c r="D377" s="45"/>
      <c r="E377" s="45"/>
      <c r="F377" s="45"/>
      <c r="G377" s="25" t="s">
        <v>3</v>
      </c>
      <c r="H377" s="26" t="s">
        <v>4</v>
      </c>
    </row>
    <row r="378" spans="1:8" ht="15.75" x14ac:dyDescent="0.25">
      <c r="A378" s="23" t="s">
        <v>108</v>
      </c>
      <c r="B378" s="24"/>
      <c r="C378" s="24" t="s">
        <v>107</v>
      </c>
      <c r="D378" s="24"/>
      <c r="E378" s="27"/>
      <c r="F378" s="28"/>
      <c r="G378" s="27">
        <f>VLOOKUP(C373,'Master Akun'!$A$6:$E$46,4,FALSE)</f>
        <v>55000</v>
      </c>
      <c r="H378" s="29">
        <f>VLOOKUP(C373,'Master Akun'!$A$6:$E$46,5,FALSE)</f>
        <v>0</v>
      </c>
    </row>
    <row r="379" spans="1:8" ht="15.75" x14ac:dyDescent="0.25">
      <c r="A379" s="20"/>
      <c r="B379" s="13"/>
      <c r="C379" s="13"/>
      <c r="D379" s="13"/>
      <c r="E379" s="30"/>
      <c r="F379" s="30"/>
      <c r="G379" s="27"/>
      <c r="H379" s="29"/>
    </row>
    <row r="380" spans="1:8" ht="15.75" x14ac:dyDescent="0.25">
      <c r="A380" s="20"/>
      <c r="B380" s="13"/>
      <c r="C380" s="13"/>
      <c r="D380" s="13"/>
      <c r="E380" s="30"/>
      <c r="F380" s="30"/>
      <c r="G380" s="30"/>
      <c r="H380" s="31"/>
    </row>
    <row r="381" spans="1:8" ht="16.5" thickBot="1" x14ac:dyDescent="0.3">
      <c r="A381" s="21"/>
      <c r="B381" s="22"/>
      <c r="C381" s="22"/>
      <c r="D381" s="22"/>
      <c r="E381" s="32"/>
      <c r="F381" s="32"/>
      <c r="G381" s="32"/>
      <c r="H381" s="33"/>
    </row>
    <row r="382" spans="1:8" ht="15.75" thickBot="1" x14ac:dyDescent="0.3"/>
    <row r="383" spans="1:8" ht="15.75" x14ac:dyDescent="0.25">
      <c r="A383" s="15" t="s">
        <v>104</v>
      </c>
      <c r="B383" s="16"/>
      <c r="C383" s="34" t="s">
        <v>78</v>
      </c>
      <c r="D383" s="16"/>
      <c r="E383" s="16"/>
      <c r="F383" s="16"/>
      <c r="G383" s="16"/>
      <c r="H383" s="17"/>
    </row>
    <row r="384" spans="1:8" ht="15.75" x14ac:dyDescent="0.25">
      <c r="A384" s="18" t="s">
        <v>105</v>
      </c>
      <c r="B384" s="14"/>
      <c r="C384" s="14" t="str">
        <f>VLOOKUP(C383,'Master Akun'!$A$6:$E$46,2,FALSE)</f>
        <v>Biaya Bunga Bank</v>
      </c>
      <c r="D384" s="14"/>
      <c r="E384" s="14"/>
      <c r="F384" s="14"/>
      <c r="G384" s="14"/>
      <c r="H384" s="19"/>
    </row>
    <row r="385" spans="1:8" ht="16.5" thickBot="1" x14ac:dyDescent="0.3">
      <c r="A385" s="18"/>
      <c r="B385" s="14"/>
      <c r="C385" s="14"/>
      <c r="D385" s="14"/>
      <c r="E385" s="14"/>
      <c r="F385" s="14"/>
      <c r="G385" s="14"/>
      <c r="H385" s="19"/>
    </row>
    <row r="386" spans="1:8" ht="15.75" x14ac:dyDescent="0.25">
      <c r="A386" s="40" t="s">
        <v>96</v>
      </c>
      <c r="B386" s="42" t="s">
        <v>106</v>
      </c>
      <c r="C386" s="42" t="s">
        <v>1</v>
      </c>
      <c r="D386" s="44" t="s">
        <v>2</v>
      </c>
      <c r="E386" s="44" t="s">
        <v>3</v>
      </c>
      <c r="F386" s="44" t="s">
        <v>4</v>
      </c>
      <c r="G386" s="38" t="s">
        <v>107</v>
      </c>
      <c r="H386" s="39"/>
    </row>
    <row r="387" spans="1:8" ht="16.5" thickBot="1" x14ac:dyDescent="0.3">
      <c r="A387" s="41"/>
      <c r="B387" s="43"/>
      <c r="C387" s="43"/>
      <c r="D387" s="45"/>
      <c r="E387" s="45"/>
      <c r="F387" s="45"/>
      <c r="G387" s="25" t="s">
        <v>3</v>
      </c>
      <c r="H387" s="26" t="s">
        <v>4</v>
      </c>
    </row>
    <row r="388" spans="1:8" ht="15.75" x14ac:dyDescent="0.25">
      <c r="A388" s="23" t="s">
        <v>108</v>
      </c>
      <c r="B388" s="24"/>
      <c r="C388" s="24" t="s">
        <v>107</v>
      </c>
      <c r="D388" s="24"/>
      <c r="E388" s="27"/>
      <c r="F388" s="28"/>
      <c r="G388" s="27">
        <f>VLOOKUP(C383,'Master Akun'!$A$6:$E$46,4,FALSE)</f>
        <v>65429198</v>
      </c>
      <c r="H388" s="29">
        <f>VLOOKUP(C383,'Master Akun'!$A$6:$E$46,5,FALSE)</f>
        <v>0</v>
      </c>
    </row>
    <row r="389" spans="1:8" ht="15.75" x14ac:dyDescent="0.25">
      <c r="A389" s="20"/>
      <c r="B389" s="13"/>
      <c r="C389" s="13"/>
      <c r="D389" s="13"/>
      <c r="E389" s="30"/>
      <c r="F389" s="30"/>
      <c r="G389" s="27"/>
      <c r="H389" s="29"/>
    </row>
    <row r="390" spans="1:8" ht="15.75" x14ac:dyDescent="0.25">
      <c r="A390" s="20"/>
      <c r="B390" s="13"/>
      <c r="C390" s="13"/>
      <c r="D390" s="13"/>
      <c r="E390" s="30"/>
      <c r="F390" s="30"/>
      <c r="G390" s="30"/>
      <c r="H390" s="31"/>
    </row>
    <row r="391" spans="1:8" ht="16.5" thickBot="1" x14ac:dyDescent="0.3">
      <c r="A391" s="21"/>
      <c r="B391" s="22"/>
      <c r="C391" s="22"/>
      <c r="D391" s="22"/>
      <c r="E391" s="32"/>
      <c r="F391" s="32"/>
      <c r="G391" s="32"/>
      <c r="H391" s="33"/>
    </row>
    <row r="392" spans="1:8" ht="15.75" thickBot="1" x14ac:dyDescent="0.3"/>
    <row r="393" spans="1:8" ht="15.75" x14ac:dyDescent="0.25">
      <c r="A393" s="15" t="s">
        <v>104</v>
      </c>
      <c r="B393" s="16"/>
      <c r="C393" s="34" t="s">
        <v>118</v>
      </c>
      <c r="D393" s="16"/>
      <c r="E393" s="16"/>
      <c r="F393" s="16"/>
      <c r="G393" s="16"/>
      <c r="H393" s="17"/>
    </row>
    <row r="394" spans="1:8" ht="15.75" x14ac:dyDescent="0.25">
      <c r="A394" s="18" t="s">
        <v>105</v>
      </c>
      <c r="B394" s="14"/>
      <c r="C394" s="14" t="str">
        <f>VLOOKUP(C393,'Master Akun'!$A$6:$E$46,2,FALSE)</f>
        <v>Uang Muka Pembelian</v>
      </c>
      <c r="D394" s="14"/>
      <c r="E394" s="14"/>
      <c r="F394" s="14"/>
      <c r="G394" s="14"/>
      <c r="H394" s="19"/>
    </row>
    <row r="395" spans="1:8" ht="16.5" thickBot="1" x14ac:dyDescent="0.3">
      <c r="A395" s="18"/>
      <c r="B395" s="14"/>
      <c r="C395" s="14"/>
      <c r="D395" s="14"/>
      <c r="E395" s="14"/>
      <c r="F395" s="14"/>
      <c r="G395" s="14"/>
      <c r="H395" s="19"/>
    </row>
    <row r="396" spans="1:8" ht="15.75" x14ac:dyDescent="0.25">
      <c r="A396" s="40" t="s">
        <v>96</v>
      </c>
      <c r="B396" s="42" t="s">
        <v>106</v>
      </c>
      <c r="C396" s="42" t="s">
        <v>1</v>
      </c>
      <c r="D396" s="44" t="s">
        <v>2</v>
      </c>
      <c r="E396" s="44" t="s">
        <v>3</v>
      </c>
      <c r="F396" s="44" t="s">
        <v>4</v>
      </c>
      <c r="G396" s="38" t="s">
        <v>107</v>
      </c>
      <c r="H396" s="39"/>
    </row>
    <row r="397" spans="1:8" ht="16.5" thickBot="1" x14ac:dyDescent="0.3">
      <c r="A397" s="41"/>
      <c r="B397" s="43"/>
      <c r="C397" s="43"/>
      <c r="D397" s="45"/>
      <c r="E397" s="45"/>
      <c r="F397" s="45"/>
      <c r="G397" s="25" t="s">
        <v>3</v>
      </c>
      <c r="H397" s="26" t="s">
        <v>4</v>
      </c>
    </row>
    <row r="398" spans="1:8" ht="15.75" x14ac:dyDescent="0.25">
      <c r="A398" s="23" t="s">
        <v>108</v>
      </c>
      <c r="B398" s="24"/>
      <c r="C398" s="24" t="s">
        <v>107</v>
      </c>
      <c r="D398" s="24"/>
      <c r="E398" s="27"/>
      <c r="F398" s="28"/>
      <c r="G398" s="27">
        <f>VLOOKUP(C393,'Master Akun'!$A$6:$E$46,4,FALSE)</f>
        <v>0</v>
      </c>
      <c r="H398" s="29">
        <f>VLOOKUP(C393,'Master Akun'!$A$6:$E$46,5,FALSE)</f>
        <v>0</v>
      </c>
    </row>
    <row r="399" spans="1:8" ht="15.75" x14ac:dyDescent="0.25">
      <c r="A399" s="35">
        <v>5</v>
      </c>
      <c r="B399" s="13"/>
      <c r="C399" s="13" t="s">
        <v>120</v>
      </c>
      <c r="D399" s="13"/>
      <c r="E399" s="30">
        <f ca="1">SUMIF('Jurnal Umum'!$A$3:$G$19,'Buku Besar'!C393,'Jurnal Umum'!$F$3:$F$19)</f>
        <v>100000000</v>
      </c>
      <c r="F399" s="30"/>
      <c r="G399" s="37">
        <f ca="1">IF(G398+E399&gt;H398+F399,G398+E399-H398-F399,0)</f>
        <v>100000000</v>
      </c>
      <c r="H399" s="29"/>
    </row>
    <row r="400" spans="1:8" ht="15.75" x14ac:dyDescent="0.25">
      <c r="A400" s="20"/>
      <c r="B400" s="13"/>
      <c r="C400" s="13"/>
      <c r="D400" s="13"/>
      <c r="E400" s="30"/>
      <c r="F400" s="30"/>
      <c r="G400" s="30"/>
      <c r="H400" s="31"/>
    </row>
    <row r="401" spans="1:8" ht="16.5" thickBot="1" x14ac:dyDescent="0.3">
      <c r="A401" s="21"/>
      <c r="B401" s="22"/>
      <c r="C401" s="22"/>
      <c r="D401" s="22"/>
      <c r="E401" s="32"/>
      <c r="F401" s="32"/>
      <c r="G401" s="32"/>
      <c r="H401" s="33"/>
    </row>
  </sheetData>
  <mergeCells count="280">
    <mergeCell ref="G4:H4"/>
    <mergeCell ref="A4:A5"/>
    <mergeCell ref="B4:B5"/>
    <mergeCell ref="C4:C5"/>
    <mergeCell ref="D4:D5"/>
    <mergeCell ref="E4:E5"/>
    <mergeCell ref="F4:F5"/>
    <mergeCell ref="A396:A397"/>
    <mergeCell ref="B396:B397"/>
    <mergeCell ref="C396:C397"/>
    <mergeCell ref="D396:D397"/>
    <mergeCell ref="E396:E397"/>
    <mergeCell ref="F396:F397"/>
    <mergeCell ref="G396:H396"/>
    <mergeCell ref="G14:H14"/>
    <mergeCell ref="A26:A27"/>
    <mergeCell ref="B26:B27"/>
    <mergeCell ref="C26:C27"/>
    <mergeCell ref="D26:D27"/>
    <mergeCell ref="E26:E27"/>
    <mergeCell ref="F26:F27"/>
    <mergeCell ref="G26:H26"/>
    <mergeCell ref="A14:A15"/>
    <mergeCell ref="B14:B15"/>
    <mergeCell ref="C14:C15"/>
    <mergeCell ref="D14:D15"/>
    <mergeCell ref="E14:E15"/>
    <mergeCell ref="F14:F15"/>
    <mergeCell ref="G36:H36"/>
    <mergeCell ref="A46:A47"/>
    <mergeCell ref="B46:B47"/>
    <mergeCell ref="C46:C47"/>
    <mergeCell ref="D46:D47"/>
    <mergeCell ref="E46:E47"/>
    <mergeCell ref="F46:F47"/>
    <mergeCell ref="G46:H46"/>
    <mergeCell ref="A36:A37"/>
    <mergeCell ref="B36:B37"/>
    <mergeCell ref="C36:C37"/>
    <mergeCell ref="D36:D37"/>
    <mergeCell ref="E36:E37"/>
    <mergeCell ref="F36:F37"/>
    <mergeCell ref="G56:H56"/>
    <mergeCell ref="A66:A67"/>
    <mergeCell ref="B66:B67"/>
    <mergeCell ref="C66:C67"/>
    <mergeCell ref="D66:D67"/>
    <mergeCell ref="E66:E67"/>
    <mergeCell ref="F66:F67"/>
    <mergeCell ref="G66:H66"/>
    <mergeCell ref="A56:A57"/>
    <mergeCell ref="B56:B57"/>
    <mergeCell ref="C56:C57"/>
    <mergeCell ref="D56:D57"/>
    <mergeCell ref="E56:E57"/>
    <mergeCell ref="F56:F57"/>
    <mergeCell ref="G76:H76"/>
    <mergeCell ref="A86:A87"/>
    <mergeCell ref="B86:B87"/>
    <mergeCell ref="C86:C87"/>
    <mergeCell ref="D86:D87"/>
    <mergeCell ref="E86:E87"/>
    <mergeCell ref="F86:F87"/>
    <mergeCell ref="G86:H86"/>
    <mergeCell ref="A76:A77"/>
    <mergeCell ref="B76:B77"/>
    <mergeCell ref="C76:C77"/>
    <mergeCell ref="D76:D77"/>
    <mergeCell ref="E76:E77"/>
    <mergeCell ref="F76:F77"/>
    <mergeCell ref="G96:H96"/>
    <mergeCell ref="A106:A107"/>
    <mergeCell ref="B106:B107"/>
    <mergeCell ref="C106:C107"/>
    <mergeCell ref="D106:D107"/>
    <mergeCell ref="E106:E107"/>
    <mergeCell ref="F106:F107"/>
    <mergeCell ref="G106:H106"/>
    <mergeCell ref="A96:A97"/>
    <mergeCell ref="B96:B97"/>
    <mergeCell ref="C96:C97"/>
    <mergeCell ref="D96:D97"/>
    <mergeCell ref="E96:E97"/>
    <mergeCell ref="F96:F97"/>
    <mergeCell ref="G116:H116"/>
    <mergeCell ref="A126:A127"/>
    <mergeCell ref="B126:B127"/>
    <mergeCell ref="C126:C127"/>
    <mergeCell ref="D126:D127"/>
    <mergeCell ref="E126:E127"/>
    <mergeCell ref="F126:F127"/>
    <mergeCell ref="G126:H126"/>
    <mergeCell ref="A116:A117"/>
    <mergeCell ref="B116:B117"/>
    <mergeCell ref="C116:C117"/>
    <mergeCell ref="D116:D117"/>
    <mergeCell ref="E116:E117"/>
    <mergeCell ref="F116:F117"/>
    <mergeCell ref="G136:H136"/>
    <mergeCell ref="A146:A147"/>
    <mergeCell ref="B146:B147"/>
    <mergeCell ref="C146:C147"/>
    <mergeCell ref="D146:D147"/>
    <mergeCell ref="E146:E147"/>
    <mergeCell ref="F146:F147"/>
    <mergeCell ref="G146:H146"/>
    <mergeCell ref="A136:A137"/>
    <mergeCell ref="B136:B137"/>
    <mergeCell ref="C136:C137"/>
    <mergeCell ref="D136:D137"/>
    <mergeCell ref="E136:E137"/>
    <mergeCell ref="F136:F137"/>
    <mergeCell ref="G156:H156"/>
    <mergeCell ref="A166:A167"/>
    <mergeCell ref="B166:B167"/>
    <mergeCell ref="C166:C167"/>
    <mergeCell ref="D166:D167"/>
    <mergeCell ref="E166:E167"/>
    <mergeCell ref="F166:F167"/>
    <mergeCell ref="G166:H166"/>
    <mergeCell ref="A156:A157"/>
    <mergeCell ref="B156:B157"/>
    <mergeCell ref="C156:C157"/>
    <mergeCell ref="D156:D157"/>
    <mergeCell ref="E156:E157"/>
    <mergeCell ref="F156:F157"/>
    <mergeCell ref="G176:H176"/>
    <mergeCell ref="A186:A187"/>
    <mergeCell ref="B186:B187"/>
    <mergeCell ref="C186:C187"/>
    <mergeCell ref="D186:D187"/>
    <mergeCell ref="E186:E187"/>
    <mergeCell ref="F186:F187"/>
    <mergeCell ref="G186:H186"/>
    <mergeCell ref="A176:A177"/>
    <mergeCell ref="B176:B177"/>
    <mergeCell ref="C176:C177"/>
    <mergeCell ref="D176:D177"/>
    <mergeCell ref="E176:E177"/>
    <mergeCell ref="F176:F177"/>
    <mergeCell ref="G196:H196"/>
    <mergeCell ref="A206:A207"/>
    <mergeCell ref="B206:B207"/>
    <mergeCell ref="C206:C207"/>
    <mergeCell ref="D206:D207"/>
    <mergeCell ref="E206:E207"/>
    <mergeCell ref="F206:F207"/>
    <mergeCell ref="G206:H206"/>
    <mergeCell ref="A196:A197"/>
    <mergeCell ref="B196:B197"/>
    <mergeCell ref="C196:C197"/>
    <mergeCell ref="D196:D197"/>
    <mergeCell ref="E196:E197"/>
    <mergeCell ref="F196:F197"/>
    <mergeCell ref="G216:H216"/>
    <mergeCell ref="A226:A227"/>
    <mergeCell ref="B226:B227"/>
    <mergeCell ref="C226:C227"/>
    <mergeCell ref="D226:D227"/>
    <mergeCell ref="E226:E227"/>
    <mergeCell ref="F226:F227"/>
    <mergeCell ref="G226:H226"/>
    <mergeCell ref="A216:A217"/>
    <mergeCell ref="B216:B217"/>
    <mergeCell ref="C216:C217"/>
    <mergeCell ref="D216:D217"/>
    <mergeCell ref="E216:E217"/>
    <mergeCell ref="F216:F217"/>
    <mergeCell ref="G236:H236"/>
    <mergeCell ref="A246:A247"/>
    <mergeCell ref="B246:B247"/>
    <mergeCell ref="C246:C247"/>
    <mergeCell ref="D246:D247"/>
    <mergeCell ref="E246:E247"/>
    <mergeCell ref="F246:F247"/>
    <mergeCell ref="G246:H246"/>
    <mergeCell ref="A236:A237"/>
    <mergeCell ref="B236:B237"/>
    <mergeCell ref="C236:C237"/>
    <mergeCell ref="D236:D237"/>
    <mergeCell ref="E236:E237"/>
    <mergeCell ref="F236:F237"/>
    <mergeCell ref="G256:H256"/>
    <mergeCell ref="A266:A267"/>
    <mergeCell ref="B266:B267"/>
    <mergeCell ref="C266:C267"/>
    <mergeCell ref="D266:D267"/>
    <mergeCell ref="E266:E267"/>
    <mergeCell ref="F266:F267"/>
    <mergeCell ref="G266:H266"/>
    <mergeCell ref="A256:A257"/>
    <mergeCell ref="B256:B257"/>
    <mergeCell ref="C256:C257"/>
    <mergeCell ref="D256:D257"/>
    <mergeCell ref="E256:E257"/>
    <mergeCell ref="F256:F257"/>
    <mergeCell ref="G276:H276"/>
    <mergeCell ref="A286:A287"/>
    <mergeCell ref="B286:B287"/>
    <mergeCell ref="C286:C287"/>
    <mergeCell ref="D286:D287"/>
    <mergeCell ref="E286:E287"/>
    <mergeCell ref="F286:F287"/>
    <mergeCell ref="G286:H286"/>
    <mergeCell ref="A276:A277"/>
    <mergeCell ref="B276:B277"/>
    <mergeCell ref="C276:C277"/>
    <mergeCell ref="D276:D277"/>
    <mergeCell ref="E276:E277"/>
    <mergeCell ref="F276:F277"/>
    <mergeCell ref="G296:H296"/>
    <mergeCell ref="A306:A307"/>
    <mergeCell ref="B306:B307"/>
    <mergeCell ref="C306:C307"/>
    <mergeCell ref="D306:D307"/>
    <mergeCell ref="E306:E307"/>
    <mergeCell ref="F306:F307"/>
    <mergeCell ref="G306:H306"/>
    <mergeCell ref="A296:A297"/>
    <mergeCell ref="B296:B297"/>
    <mergeCell ref="C296:C297"/>
    <mergeCell ref="D296:D297"/>
    <mergeCell ref="E296:E297"/>
    <mergeCell ref="F296:F297"/>
    <mergeCell ref="G316:H316"/>
    <mergeCell ref="A326:A327"/>
    <mergeCell ref="B326:B327"/>
    <mergeCell ref="C326:C327"/>
    <mergeCell ref="D326:D327"/>
    <mergeCell ref="E326:E327"/>
    <mergeCell ref="F326:F327"/>
    <mergeCell ref="G326:H326"/>
    <mergeCell ref="A316:A317"/>
    <mergeCell ref="B316:B317"/>
    <mergeCell ref="C316:C317"/>
    <mergeCell ref="D316:D317"/>
    <mergeCell ref="E316:E317"/>
    <mergeCell ref="F316:F317"/>
    <mergeCell ref="G336:H336"/>
    <mergeCell ref="A346:A347"/>
    <mergeCell ref="B346:B347"/>
    <mergeCell ref="C346:C347"/>
    <mergeCell ref="D346:D347"/>
    <mergeCell ref="E346:E347"/>
    <mergeCell ref="F346:F347"/>
    <mergeCell ref="G346:H346"/>
    <mergeCell ref="A336:A337"/>
    <mergeCell ref="B336:B337"/>
    <mergeCell ref="C336:C337"/>
    <mergeCell ref="D336:D337"/>
    <mergeCell ref="E336:E337"/>
    <mergeCell ref="F336:F337"/>
    <mergeCell ref="G356:H356"/>
    <mergeCell ref="A366:A367"/>
    <mergeCell ref="B366:B367"/>
    <mergeCell ref="C366:C367"/>
    <mergeCell ref="D366:D367"/>
    <mergeCell ref="E366:E367"/>
    <mergeCell ref="F366:F367"/>
    <mergeCell ref="G366:H366"/>
    <mergeCell ref="A356:A357"/>
    <mergeCell ref="B356:B357"/>
    <mergeCell ref="C356:C357"/>
    <mergeCell ref="D356:D357"/>
    <mergeCell ref="E356:E357"/>
    <mergeCell ref="F356:F357"/>
    <mergeCell ref="G376:H376"/>
    <mergeCell ref="A386:A387"/>
    <mergeCell ref="B386:B387"/>
    <mergeCell ref="C386:C387"/>
    <mergeCell ref="D386:D387"/>
    <mergeCell ref="E386:E387"/>
    <mergeCell ref="F386:F387"/>
    <mergeCell ref="G386:H386"/>
    <mergeCell ref="A376:A377"/>
    <mergeCell ref="B376:B377"/>
    <mergeCell ref="C376:C377"/>
    <mergeCell ref="D376:D377"/>
    <mergeCell ref="E376:E377"/>
    <mergeCell ref="F376:F37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G8" sqref="G8"/>
    </sheetView>
  </sheetViews>
  <sheetFormatPr defaultRowHeight="15" x14ac:dyDescent="0.25"/>
  <cols>
    <col min="2" max="2" width="12" customWidth="1"/>
    <col min="3" max="3" width="27.85546875" customWidth="1"/>
    <col min="4" max="4" width="7.140625" customWidth="1"/>
    <col min="5" max="5" width="15" customWidth="1"/>
    <col min="6" max="6" width="15.5703125" customWidth="1"/>
    <col min="7" max="8" width="18.28515625" customWidth="1"/>
  </cols>
  <sheetData>
    <row r="1" spans="1:8" ht="15.75" x14ac:dyDescent="0.25">
      <c r="A1" s="15" t="s">
        <v>109</v>
      </c>
      <c r="B1" s="16"/>
      <c r="C1" s="16" t="s">
        <v>87</v>
      </c>
      <c r="D1" s="16"/>
      <c r="E1" s="16"/>
      <c r="F1" s="16"/>
      <c r="G1" s="16"/>
      <c r="H1" s="17"/>
    </row>
    <row r="2" spans="1:8" ht="15.75" x14ac:dyDescent="0.25">
      <c r="A2" s="18" t="s">
        <v>110</v>
      </c>
      <c r="B2" s="14"/>
      <c r="C2" s="14" t="str">
        <f>VLOOKUP(C1,'Master Akun'!$H$6:$K$44,2,FALSE)</f>
        <v>Miraco Digital</v>
      </c>
      <c r="D2" s="14"/>
      <c r="E2" s="14"/>
      <c r="F2" s="14"/>
      <c r="G2" s="14"/>
      <c r="H2" s="19"/>
    </row>
    <row r="3" spans="1:8" ht="16.5" thickBot="1" x14ac:dyDescent="0.3">
      <c r="A3" s="18"/>
      <c r="B3" s="14"/>
      <c r="C3" s="14"/>
      <c r="D3" s="14"/>
      <c r="E3" s="14"/>
      <c r="F3" s="14"/>
      <c r="G3" s="14"/>
      <c r="H3" s="19"/>
    </row>
    <row r="4" spans="1:8" ht="15.75" x14ac:dyDescent="0.25">
      <c r="A4" s="40" t="s">
        <v>96</v>
      </c>
      <c r="B4" s="42" t="s">
        <v>106</v>
      </c>
      <c r="C4" s="42" t="s">
        <v>1</v>
      </c>
      <c r="D4" s="44" t="s">
        <v>2</v>
      </c>
      <c r="E4" s="44" t="s">
        <v>3</v>
      </c>
      <c r="F4" s="44" t="s">
        <v>4</v>
      </c>
      <c r="G4" s="38" t="s">
        <v>107</v>
      </c>
      <c r="H4" s="39"/>
    </row>
    <row r="5" spans="1:8" ht="16.5" thickBot="1" x14ac:dyDescent="0.3">
      <c r="A5" s="41"/>
      <c r="B5" s="43"/>
      <c r="C5" s="43"/>
      <c r="D5" s="45"/>
      <c r="E5" s="45"/>
      <c r="F5" s="45"/>
      <c r="G5" s="25" t="s">
        <v>3</v>
      </c>
      <c r="H5" s="26" t="s">
        <v>4</v>
      </c>
    </row>
    <row r="6" spans="1:8" ht="15.75" x14ac:dyDescent="0.25">
      <c r="A6" s="23" t="s">
        <v>108</v>
      </c>
      <c r="B6" s="24"/>
      <c r="C6" s="24" t="s">
        <v>107</v>
      </c>
      <c r="D6" s="24"/>
      <c r="E6" s="27"/>
      <c r="F6" s="27"/>
      <c r="G6" s="27">
        <f>VLOOKUP(C1,'Master Akun'!$H$6:$K$44,3,FALSE)</f>
        <v>104000000</v>
      </c>
      <c r="H6" s="29" t="e">
        <f>VLOOKUP(H5,'Master Akun'!$H$6:$K$44,2,FALSE)</f>
        <v>#N/A</v>
      </c>
    </row>
    <row r="7" spans="1:8" ht="15.75" x14ac:dyDescent="0.25">
      <c r="A7" s="20">
        <v>1</v>
      </c>
      <c r="B7" s="13"/>
      <c r="C7" s="13" t="s">
        <v>121</v>
      </c>
      <c r="D7" s="13"/>
      <c r="E7" s="30"/>
      <c r="F7" s="30">
        <f ca="1">SUMIF('Jurnal Umum'!$E$3:$G$19,'Buku Pembantu Piutang'!C1,'Jurnal Umum'!$G$3:$G$19)</f>
        <v>25000000</v>
      </c>
      <c r="G7" s="37">
        <f ca="1">G6+E7-F7</f>
        <v>79000000</v>
      </c>
      <c r="H7" s="31"/>
    </row>
    <row r="8" spans="1:8" ht="15.75" x14ac:dyDescent="0.25">
      <c r="A8" s="20"/>
      <c r="B8" s="13"/>
      <c r="C8" s="13"/>
      <c r="D8" s="13"/>
      <c r="E8" s="30"/>
      <c r="F8" s="30"/>
      <c r="G8" s="30"/>
      <c r="H8" s="31"/>
    </row>
    <row r="9" spans="1:8" ht="16.5" thickBot="1" x14ac:dyDescent="0.3">
      <c r="A9" s="21"/>
      <c r="B9" s="22"/>
      <c r="C9" s="22"/>
      <c r="D9" s="22"/>
      <c r="E9" s="32"/>
      <c r="F9" s="32"/>
      <c r="G9" s="32"/>
      <c r="H9" s="33"/>
    </row>
    <row r="10" spans="1:8" ht="15.75" thickBot="1" x14ac:dyDescent="0.3"/>
    <row r="11" spans="1:8" ht="15.75" x14ac:dyDescent="0.25">
      <c r="A11" s="15" t="s">
        <v>109</v>
      </c>
      <c r="B11" s="16"/>
      <c r="C11" s="16" t="s">
        <v>90</v>
      </c>
      <c r="D11" s="16"/>
      <c r="E11" s="16"/>
      <c r="F11" s="16"/>
      <c r="G11" s="16"/>
      <c r="H11" s="17"/>
    </row>
    <row r="12" spans="1:8" ht="15.75" x14ac:dyDescent="0.25">
      <c r="A12" s="18" t="s">
        <v>110</v>
      </c>
      <c r="B12" s="14"/>
      <c r="C12" s="14" t="str">
        <f>VLOOKUP(C11,'Master Akun'!$H$6:$K$44,2,FALSE)</f>
        <v>Panorama Foto</v>
      </c>
      <c r="D12" s="14"/>
      <c r="E12" s="14"/>
      <c r="F12" s="14"/>
      <c r="G12" s="14"/>
      <c r="H12" s="19"/>
    </row>
    <row r="13" spans="1:8" ht="16.5" thickBot="1" x14ac:dyDescent="0.3">
      <c r="A13" s="18"/>
      <c r="B13" s="14"/>
      <c r="C13" s="14"/>
      <c r="D13" s="14"/>
      <c r="E13" s="14"/>
      <c r="F13" s="14"/>
      <c r="G13" s="14"/>
      <c r="H13" s="19"/>
    </row>
    <row r="14" spans="1:8" ht="15.75" x14ac:dyDescent="0.25">
      <c r="A14" s="40" t="s">
        <v>96</v>
      </c>
      <c r="B14" s="42" t="s">
        <v>106</v>
      </c>
      <c r="C14" s="42" t="s">
        <v>1</v>
      </c>
      <c r="D14" s="44" t="s">
        <v>2</v>
      </c>
      <c r="E14" s="44" t="s">
        <v>3</v>
      </c>
      <c r="F14" s="44" t="s">
        <v>4</v>
      </c>
      <c r="G14" s="38" t="s">
        <v>107</v>
      </c>
      <c r="H14" s="39"/>
    </row>
    <row r="15" spans="1:8" ht="16.5" thickBot="1" x14ac:dyDescent="0.3">
      <c r="A15" s="41"/>
      <c r="B15" s="43"/>
      <c r="C15" s="43"/>
      <c r="D15" s="45"/>
      <c r="E15" s="45"/>
      <c r="F15" s="45"/>
      <c r="G15" s="25" t="s">
        <v>3</v>
      </c>
      <c r="H15" s="26" t="s">
        <v>4</v>
      </c>
    </row>
    <row r="16" spans="1:8" ht="15.75" x14ac:dyDescent="0.25">
      <c r="A16" s="23" t="s">
        <v>108</v>
      </c>
      <c r="B16" s="24"/>
      <c r="C16" s="24" t="s">
        <v>107</v>
      </c>
      <c r="D16" s="24"/>
      <c r="E16" s="27"/>
      <c r="F16" s="27"/>
      <c r="G16" s="27">
        <f>VLOOKUP(C11,'Master Akun'!$H$6:$K$44,3,FALSE)</f>
        <v>77500000</v>
      </c>
      <c r="H16" s="29" t="e">
        <f>VLOOKUP(H15,'Master Akun'!$H$6:$K$44,2,FALSE)</f>
        <v>#N/A</v>
      </c>
    </row>
    <row r="17" spans="1:8" ht="15.75" x14ac:dyDescent="0.25">
      <c r="A17" s="20"/>
      <c r="B17" s="13"/>
      <c r="C17" s="13"/>
      <c r="D17" s="13"/>
      <c r="E17" s="30"/>
      <c r="F17" s="30"/>
      <c r="G17" s="30"/>
      <c r="H17" s="31"/>
    </row>
    <row r="18" spans="1:8" ht="15.75" x14ac:dyDescent="0.25">
      <c r="A18" s="20"/>
      <c r="B18" s="13"/>
      <c r="C18" s="13"/>
      <c r="D18" s="13"/>
      <c r="E18" s="30"/>
      <c r="F18" s="30"/>
      <c r="G18" s="30"/>
      <c r="H18" s="31"/>
    </row>
    <row r="19" spans="1:8" ht="16.5" thickBot="1" x14ac:dyDescent="0.3">
      <c r="A19" s="21"/>
      <c r="B19" s="22"/>
      <c r="C19" s="22"/>
      <c r="D19" s="22"/>
      <c r="E19" s="32"/>
      <c r="F19" s="32"/>
      <c r="G19" s="32"/>
      <c r="H19" s="33"/>
    </row>
    <row r="20" spans="1:8" ht="15.75" thickBot="1" x14ac:dyDescent="0.3"/>
    <row r="21" spans="1:8" ht="15.75" x14ac:dyDescent="0.25">
      <c r="A21" s="15" t="s">
        <v>109</v>
      </c>
      <c r="B21" s="16"/>
      <c r="C21" s="16" t="s">
        <v>93</v>
      </c>
      <c r="D21" s="16"/>
      <c r="E21" s="16"/>
      <c r="F21" s="16"/>
      <c r="G21" s="16"/>
      <c r="H21" s="17"/>
    </row>
    <row r="22" spans="1:8" ht="15.75" x14ac:dyDescent="0.25">
      <c r="A22" s="18" t="s">
        <v>110</v>
      </c>
      <c r="B22" s="14"/>
      <c r="C22" s="14" t="str">
        <f>VLOOKUP(C21,'Master Akun'!$H$6:$K$44,2,FALSE)</f>
        <v>Muhammad Fadjar</v>
      </c>
      <c r="D22" s="14"/>
      <c r="E22" s="14"/>
      <c r="F22" s="14"/>
      <c r="G22" s="14"/>
      <c r="H22" s="19"/>
    </row>
    <row r="23" spans="1:8" ht="16.5" thickBot="1" x14ac:dyDescent="0.3">
      <c r="A23" s="18"/>
      <c r="B23" s="14"/>
      <c r="C23" s="14"/>
      <c r="D23" s="14"/>
      <c r="E23" s="14"/>
      <c r="F23" s="14"/>
      <c r="G23" s="14"/>
      <c r="H23" s="19"/>
    </row>
    <row r="24" spans="1:8" ht="15.75" x14ac:dyDescent="0.25">
      <c r="A24" s="40" t="s">
        <v>96</v>
      </c>
      <c r="B24" s="42" t="s">
        <v>106</v>
      </c>
      <c r="C24" s="42" t="s">
        <v>1</v>
      </c>
      <c r="D24" s="44" t="s">
        <v>2</v>
      </c>
      <c r="E24" s="44" t="s">
        <v>3</v>
      </c>
      <c r="F24" s="44" t="s">
        <v>4</v>
      </c>
      <c r="G24" s="38" t="s">
        <v>107</v>
      </c>
      <c r="H24" s="39"/>
    </row>
    <row r="25" spans="1:8" ht="16.5" thickBot="1" x14ac:dyDescent="0.3">
      <c r="A25" s="41"/>
      <c r="B25" s="43"/>
      <c r="C25" s="43"/>
      <c r="D25" s="45"/>
      <c r="E25" s="45"/>
      <c r="F25" s="45"/>
      <c r="G25" s="25" t="s">
        <v>3</v>
      </c>
      <c r="H25" s="26" t="s">
        <v>4</v>
      </c>
    </row>
    <row r="26" spans="1:8" ht="15.75" x14ac:dyDescent="0.25">
      <c r="A26" s="23" t="s">
        <v>108</v>
      </c>
      <c r="B26" s="24"/>
      <c r="C26" s="24" t="s">
        <v>107</v>
      </c>
      <c r="D26" s="24"/>
      <c r="E26" s="27"/>
      <c r="F26" s="27"/>
      <c r="G26" s="27">
        <f>VLOOKUP(C21,'Master Akun'!$H$6:$K$44,3,FALSE)</f>
        <v>50000000</v>
      </c>
      <c r="H26" s="29" t="e">
        <f>VLOOKUP(H25,'Master Akun'!$H$6:$K$44,2,FALSE)</f>
        <v>#N/A</v>
      </c>
    </row>
    <row r="27" spans="1:8" ht="15.75" x14ac:dyDescent="0.25">
      <c r="A27" s="20"/>
      <c r="B27" s="13"/>
      <c r="C27" s="13"/>
      <c r="D27" s="13"/>
      <c r="E27" s="30"/>
      <c r="F27" s="30"/>
      <c r="G27" s="30"/>
      <c r="H27" s="31"/>
    </row>
    <row r="28" spans="1:8" ht="15.75" x14ac:dyDescent="0.25">
      <c r="A28" s="20"/>
      <c r="B28" s="13"/>
      <c r="C28" s="13"/>
      <c r="D28" s="13"/>
      <c r="E28" s="30"/>
      <c r="F28" s="30"/>
      <c r="G28" s="30"/>
      <c r="H28" s="31"/>
    </row>
    <row r="29" spans="1:8" ht="16.5" thickBot="1" x14ac:dyDescent="0.3">
      <c r="A29" s="21"/>
      <c r="B29" s="22"/>
      <c r="C29" s="22"/>
      <c r="D29" s="22"/>
      <c r="E29" s="32"/>
      <c r="F29" s="32"/>
      <c r="G29" s="32"/>
      <c r="H29" s="33"/>
    </row>
  </sheetData>
  <mergeCells count="21">
    <mergeCell ref="G4:H4"/>
    <mergeCell ref="A14:A15"/>
    <mergeCell ref="B14:B15"/>
    <mergeCell ref="C14:C15"/>
    <mergeCell ref="D14:D15"/>
    <mergeCell ref="E14:E15"/>
    <mergeCell ref="F14:F15"/>
    <mergeCell ref="G14:H14"/>
    <mergeCell ref="A4:A5"/>
    <mergeCell ref="B4:B5"/>
    <mergeCell ref="C4:C5"/>
    <mergeCell ref="D4:D5"/>
    <mergeCell ref="E4:E5"/>
    <mergeCell ref="F4:F5"/>
    <mergeCell ref="G24:H24"/>
    <mergeCell ref="A24:A25"/>
    <mergeCell ref="B24:B25"/>
    <mergeCell ref="C24:C25"/>
    <mergeCell ref="D24:D25"/>
    <mergeCell ref="E24:E25"/>
    <mergeCell ref="F24:F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Master Akun</vt:lpstr>
      <vt:lpstr>Jurnal Umum</vt:lpstr>
      <vt:lpstr>Buku Besar</vt:lpstr>
      <vt:lpstr>Buku Pembantu Piutang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ASUS-X441NA</dc:creator>
  <cp:lastModifiedBy>ASUS-X441NA</cp:lastModifiedBy>
  <dcterms:created xsi:type="dcterms:W3CDTF">2020-12-01T12:00:50Z</dcterms:created>
  <dcterms:modified xsi:type="dcterms:W3CDTF">2020-12-02T12:08:01Z</dcterms:modified>
</cp:coreProperties>
</file>