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4"/>
  </bookViews>
  <sheets>
    <sheet name="Master Akun" sheetId="1" r:id="rId1"/>
    <sheet name="Buku Pembantu Piutang" sheetId="4" r:id="rId2"/>
    <sheet name="Jurnal Umum" sheetId="5" r:id="rId3"/>
    <sheet name="Neraca Saldo" sheetId="6" r:id="rId4"/>
    <sheet name="Buku Besar" sheetId="7" r:id="rId5"/>
  </sheets>
  <calcPr calcId="144525"/>
</workbook>
</file>

<file path=xl/calcChain.xml><?xml version="1.0" encoding="utf-8"?>
<calcChain xmlns="http://schemas.openxmlformats.org/spreadsheetml/2006/main">
  <c r="F351" i="7" l="1"/>
  <c r="D351" i="7"/>
  <c r="F331" i="7"/>
  <c r="D331" i="7"/>
  <c r="F311" i="7"/>
  <c r="D311" i="7"/>
  <c r="G271" i="7"/>
  <c r="E271" i="7"/>
  <c r="F390" i="7"/>
  <c r="C386" i="7"/>
  <c r="F380" i="7"/>
  <c r="C376" i="7"/>
  <c r="G370" i="7"/>
  <c r="C366" i="7"/>
  <c r="G360" i="7"/>
  <c r="C356" i="7"/>
  <c r="F350" i="7"/>
  <c r="C346" i="7"/>
  <c r="F340" i="7"/>
  <c r="C336" i="7"/>
  <c r="F330" i="7"/>
  <c r="C326" i="7"/>
  <c r="F320" i="7"/>
  <c r="C316" i="7"/>
  <c r="F310" i="7"/>
  <c r="C306" i="7"/>
  <c r="F300" i="7"/>
  <c r="C296" i="7"/>
  <c r="F290" i="7"/>
  <c r="C286" i="7"/>
  <c r="F280" i="7"/>
  <c r="C276" i="7"/>
  <c r="G270" i="7"/>
  <c r="C266" i="7"/>
  <c r="G260" i="7"/>
  <c r="C256" i="7"/>
  <c r="G250" i="7"/>
  <c r="C246" i="7"/>
  <c r="G240" i="7"/>
  <c r="C236" i="7"/>
  <c r="F230" i="7"/>
  <c r="C226" i="7"/>
  <c r="G220" i="7" l="1"/>
  <c r="C216" i="7"/>
  <c r="G210" i="7"/>
  <c r="C206" i="7"/>
  <c r="G200" i="7"/>
  <c r="C196" i="7"/>
  <c r="F190" i="7"/>
  <c r="C186" i="7"/>
  <c r="G180" i="7"/>
  <c r="C176" i="7"/>
  <c r="C166" i="7"/>
  <c r="F170" i="7"/>
  <c r="G160" i="7"/>
  <c r="C156" i="7"/>
  <c r="F150" i="7"/>
  <c r="C146" i="7"/>
  <c r="C136" i="7"/>
  <c r="F140" i="7"/>
  <c r="F130" i="7"/>
  <c r="C126" i="7"/>
  <c r="F120" i="7"/>
  <c r="F110" i="7"/>
  <c r="F100" i="7"/>
  <c r="F90" i="7"/>
  <c r="F80" i="7"/>
  <c r="D71" i="7"/>
  <c r="F70" i="7"/>
  <c r="F71" i="7" s="1"/>
  <c r="G50" i="7"/>
  <c r="F60" i="7"/>
  <c r="F40" i="7"/>
  <c r="F30" i="7"/>
  <c r="F20" i="7"/>
  <c r="D11" i="7"/>
  <c r="F10" i="7"/>
  <c r="C116" i="7" l="1"/>
  <c r="C106" i="7"/>
  <c r="C96" i="7"/>
  <c r="C86" i="7"/>
  <c r="C76" i="7"/>
  <c r="C66" i="7"/>
  <c r="F46" i="6"/>
  <c r="G46" i="6"/>
  <c r="H46" i="6"/>
  <c r="I46" i="6"/>
  <c r="E46" i="6"/>
  <c r="I42" i="6"/>
  <c r="I43" i="6"/>
  <c r="I27" i="6"/>
  <c r="F41" i="6"/>
  <c r="H41" i="6" s="1"/>
  <c r="F39" i="6"/>
  <c r="H39" i="6" s="1"/>
  <c r="F37" i="6"/>
  <c r="H37" i="6" s="1"/>
  <c r="G33" i="6"/>
  <c r="H34" i="6"/>
  <c r="H35" i="6"/>
  <c r="H36" i="6"/>
  <c r="H38" i="6"/>
  <c r="H40" i="6"/>
  <c r="H44" i="6"/>
  <c r="H45" i="6"/>
  <c r="H25" i="6"/>
  <c r="H23" i="6"/>
  <c r="H14" i="6"/>
  <c r="H15" i="6"/>
  <c r="H16" i="6"/>
  <c r="H17" i="6"/>
  <c r="H18" i="6"/>
  <c r="H19" i="6"/>
  <c r="H20" i="6"/>
  <c r="H21" i="6"/>
  <c r="H13" i="6"/>
  <c r="H12" i="6"/>
  <c r="H9" i="6"/>
  <c r="H10" i="6"/>
  <c r="H7" i="6"/>
  <c r="G7" i="6"/>
  <c r="F13" i="6"/>
  <c r="C56" i="7"/>
  <c r="C46" i="7"/>
  <c r="C36" i="7"/>
  <c r="C26" i="7"/>
  <c r="C16" i="7"/>
  <c r="C6" i="7"/>
  <c r="I32" i="6" l="1"/>
  <c r="I33" i="6"/>
  <c r="I11" i="6"/>
  <c r="I22" i="6"/>
  <c r="I24" i="6"/>
  <c r="I26" i="6"/>
  <c r="I28" i="6"/>
  <c r="E22" i="6" l="1"/>
  <c r="E24" i="6"/>
  <c r="E26" i="6"/>
  <c r="E27" i="6"/>
  <c r="E28" i="6"/>
  <c r="E30" i="6"/>
  <c r="E31" i="6"/>
  <c r="E32" i="6"/>
  <c r="E33" i="6"/>
  <c r="E42" i="6"/>
  <c r="E43" i="6"/>
  <c r="D46" i="6"/>
  <c r="D8" i="6"/>
  <c r="D9" i="6"/>
  <c r="D10" i="6"/>
  <c r="D12" i="6"/>
  <c r="D13" i="6"/>
  <c r="D14" i="6"/>
  <c r="D15" i="6"/>
  <c r="D16" i="6"/>
  <c r="D17" i="6"/>
  <c r="D18" i="6"/>
  <c r="D19" i="6"/>
  <c r="D20" i="6"/>
  <c r="D21" i="6"/>
  <c r="D23" i="6"/>
  <c r="D25" i="6"/>
  <c r="D34" i="6"/>
  <c r="D35" i="6"/>
  <c r="D36" i="6"/>
  <c r="D37" i="6"/>
  <c r="D38" i="6"/>
  <c r="D39" i="6"/>
  <c r="D40" i="6"/>
  <c r="D41" i="6"/>
  <c r="D44" i="6"/>
  <c r="D45" i="6"/>
  <c r="B44" i="6"/>
  <c r="B45" i="6"/>
  <c r="E11" i="6"/>
  <c r="B21" i="6"/>
  <c r="B22" i="6"/>
  <c r="B23" i="6"/>
  <c r="B24" i="6"/>
  <c r="B25" i="6"/>
  <c r="B26" i="6"/>
  <c r="B27" i="6"/>
  <c r="B28" i="6"/>
  <c r="B29" i="6"/>
  <c r="B30" i="6"/>
  <c r="I30" i="6"/>
  <c r="B31" i="6"/>
  <c r="I31" i="6"/>
  <c r="B32" i="6"/>
  <c r="B33" i="6"/>
  <c r="B34" i="6"/>
  <c r="B35" i="6"/>
  <c r="B36" i="6"/>
  <c r="B37" i="6"/>
  <c r="B38" i="6"/>
  <c r="B39" i="6"/>
  <c r="B40" i="6"/>
  <c r="B41" i="6"/>
  <c r="B42" i="6"/>
  <c r="B43" i="6"/>
  <c r="D7" i="6"/>
  <c r="H8" i="6" l="1"/>
  <c r="F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7" i="6"/>
  <c r="E30" i="4" l="1"/>
  <c r="D26" i="4"/>
  <c r="E20" i="4"/>
  <c r="D16" i="4"/>
  <c r="E10" i="4"/>
  <c r="D6" i="4"/>
  <c r="D8" i="5"/>
  <c r="D9" i="5"/>
  <c r="D10" i="5"/>
  <c r="D11" i="5"/>
  <c r="D12" i="5"/>
  <c r="D13" i="5"/>
  <c r="D14" i="5"/>
  <c r="D15" i="5"/>
  <c r="D16" i="5"/>
  <c r="D7" i="5"/>
  <c r="D45" i="1"/>
  <c r="E45" i="1"/>
</calcChain>
</file>

<file path=xl/sharedStrings.xml><?xml version="1.0" encoding="utf-8"?>
<sst xmlns="http://schemas.openxmlformats.org/spreadsheetml/2006/main" count="726" uniqueCount="132">
  <si>
    <t>PT KHARISMA DIGITAL</t>
  </si>
  <si>
    <t>No Akun</t>
  </si>
  <si>
    <t>Perkiraan</t>
  </si>
  <si>
    <t>Ref</t>
  </si>
  <si>
    <t>Debit</t>
  </si>
  <si>
    <t>Kredit</t>
  </si>
  <si>
    <t>1-1110</t>
  </si>
  <si>
    <t>1-1100</t>
  </si>
  <si>
    <t>1-1120</t>
  </si>
  <si>
    <t>1-1130</t>
  </si>
  <si>
    <t>1-1140</t>
  </si>
  <si>
    <t>1-1150</t>
  </si>
  <si>
    <t>1-1170</t>
  </si>
  <si>
    <t>1-1180</t>
  </si>
  <si>
    <t>1-1190</t>
  </si>
  <si>
    <t>1-1200</t>
  </si>
  <si>
    <t>1-1210</t>
  </si>
  <si>
    <t>1-1220</t>
  </si>
  <si>
    <t>1-1230</t>
  </si>
  <si>
    <t>1-21000</t>
  </si>
  <si>
    <t>1-21200</t>
  </si>
  <si>
    <t>1-21201</t>
  </si>
  <si>
    <t>1-21300</t>
  </si>
  <si>
    <t>1-21301</t>
  </si>
  <si>
    <t>1-21400</t>
  </si>
  <si>
    <t>1-21401</t>
  </si>
  <si>
    <t>2-1100</t>
  </si>
  <si>
    <t>2-1130</t>
  </si>
  <si>
    <t>2-1140</t>
  </si>
  <si>
    <t>2-210000</t>
  </si>
  <si>
    <t>3-1100</t>
  </si>
  <si>
    <t>3-1200</t>
  </si>
  <si>
    <t>4-1000</t>
  </si>
  <si>
    <t>4-20000</t>
  </si>
  <si>
    <t>4-30000</t>
  </si>
  <si>
    <t>5-1000</t>
  </si>
  <si>
    <t>6-1100</t>
  </si>
  <si>
    <t>Kas Kecil</t>
  </si>
  <si>
    <t>Bank</t>
  </si>
  <si>
    <t>Surat Surat Berharga</t>
  </si>
  <si>
    <t>Piutang Usaha</t>
  </si>
  <si>
    <t>Cadangan Kerugian Piutang</t>
  </si>
  <si>
    <t>Piutang Karyawan</t>
  </si>
  <si>
    <t>Persediaan Barang Dagang</t>
  </si>
  <si>
    <t>Persediaan Perlengkapan Kantor</t>
  </si>
  <si>
    <t xml:space="preserve">Persediaan Perlengkapan Toko </t>
  </si>
  <si>
    <t>PPN Masukan</t>
  </si>
  <si>
    <t>Pajak Dibayar Dimuka</t>
  </si>
  <si>
    <t>Asuransi Dibayar DiMuka</t>
  </si>
  <si>
    <t>Iklan Dibayar Dimuka</t>
  </si>
  <si>
    <t>Tanah</t>
  </si>
  <si>
    <t>Bangunan</t>
  </si>
  <si>
    <t>Akumulasi Penyusutan Bangunan</t>
  </si>
  <si>
    <t xml:space="preserve">Kendaraan </t>
  </si>
  <si>
    <t>Akumulasi Penyusutan Kendaraan</t>
  </si>
  <si>
    <t>Peralatan</t>
  </si>
  <si>
    <t xml:space="preserve">Hutang Usaha </t>
  </si>
  <si>
    <t>PPN Keluaran</t>
  </si>
  <si>
    <t>Hutang Pajak Penghasilan</t>
  </si>
  <si>
    <t>Hutang Bank</t>
  </si>
  <si>
    <t>Modal Saham</t>
  </si>
  <si>
    <t>Laba Di Tahan</t>
  </si>
  <si>
    <t>Penjualan</t>
  </si>
  <si>
    <t>Potongan Penjualan</t>
  </si>
  <si>
    <t>Retur Penjualan</t>
  </si>
  <si>
    <t>Harga Pokok Penjualan</t>
  </si>
  <si>
    <t>Biaya Gaji Dan Upah Penjualan</t>
  </si>
  <si>
    <t>6-21000</t>
  </si>
  <si>
    <t>6-22000</t>
  </si>
  <si>
    <t>6-23000</t>
  </si>
  <si>
    <t>6-24000</t>
  </si>
  <si>
    <t>8-1000</t>
  </si>
  <si>
    <t>8-20000</t>
  </si>
  <si>
    <t>9-1000</t>
  </si>
  <si>
    <t>9-20000</t>
  </si>
  <si>
    <t>Biaya Gaji Dan Upah Adm</t>
  </si>
  <si>
    <t>Biaya Listrik, Telp, Dan Air</t>
  </si>
  <si>
    <t>Biaya Pemeliharaan Dan Perbaikan</t>
  </si>
  <si>
    <t>Biaya Entertaint</t>
  </si>
  <si>
    <t>Pendapatan Jasa Giro</t>
  </si>
  <si>
    <t>Pendapatan Deviden</t>
  </si>
  <si>
    <t>Biaya Administrasi Bank</t>
  </si>
  <si>
    <t>Biaya Bunga Bank</t>
  </si>
  <si>
    <t>Total</t>
  </si>
  <si>
    <t>Daftar Piutang</t>
  </si>
  <si>
    <t>Kode</t>
  </si>
  <si>
    <t>Nama Pelanggan</t>
  </si>
  <si>
    <t>Jumlah Piutang</t>
  </si>
  <si>
    <t>Keterangan</t>
  </si>
  <si>
    <t>CS-001</t>
  </si>
  <si>
    <t>CS-002</t>
  </si>
  <si>
    <t>CS-003</t>
  </si>
  <si>
    <t>Miraco Digital</t>
  </si>
  <si>
    <t>Panorama Foto</t>
  </si>
  <si>
    <t>Muhammad Fadjar</t>
  </si>
  <si>
    <t>Tanggal 03 November 2011, Termin 2/10 n/30</t>
  </si>
  <si>
    <t>Tanggal 25 Oktober 2011, Termin 2/10 n/30</t>
  </si>
  <si>
    <t>JURNAL UMUM</t>
  </si>
  <si>
    <t>No Acc</t>
  </si>
  <si>
    <t>TGL</t>
  </si>
  <si>
    <t>Tgl</t>
  </si>
  <si>
    <t xml:space="preserve">Keterangan </t>
  </si>
  <si>
    <t xml:space="preserve">No Bukti </t>
  </si>
  <si>
    <t xml:space="preserve">Debit </t>
  </si>
  <si>
    <t>Kode Persediaan</t>
  </si>
  <si>
    <t>Barang Masuk</t>
  </si>
  <si>
    <t>Barang Keluar</t>
  </si>
  <si>
    <t>Quantity</t>
  </si>
  <si>
    <t>Harga</t>
  </si>
  <si>
    <t>Jumlah</t>
  </si>
  <si>
    <t xml:space="preserve">Jumlah </t>
  </si>
  <si>
    <t>BUKU PEMBANTU PIUTANG</t>
  </si>
  <si>
    <t>Kode Pelanggan</t>
  </si>
  <si>
    <t>NO BUKTI</t>
  </si>
  <si>
    <t>KETERANGAN</t>
  </si>
  <si>
    <t>REF</t>
  </si>
  <si>
    <t>DEBIT</t>
  </si>
  <si>
    <t>KREDIT</t>
  </si>
  <si>
    <t>Saldo Awal</t>
  </si>
  <si>
    <t>MutasiTransaksi</t>
  </si>
  <si>
    <t xml:space="preserve">Nama Pelanggan </t>
  </si>
  <si>
    <t>Mutasi Transaksi</t>
  </si>
  <si>
    <t>NERACA SALDO</t>
  </si>
  <si>
    <t>Neraca Saldo Awal</t>
  </si>
  <si>
    <t>Neraca Saldo Akhir</t>
  </si>
  <si>
    <t>PT KHARSMA DIGITAL</t>
  </si>
  <si>
    <t>BUKU BESAR</t>
  </si>
  <si>
    <t>Kode Akun</t>
  </si>
  <si>
    <t>Nama Akun</t>
  </si>
  <si>
    <t>No Bukti</t>
  </si>
  <si>
    <t>Saldo</t>
  </si>
  <si>
    <t>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</si>
</sst>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p-421]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7" fontId="0" fillId="0" borderId="1" xfId="0" applyNumberFormat="1" applyBorder="1"/>
    <xf numFmtId="17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2" fillId="3" borderId="0" xfId="0" applyFont="1" applyFill="1" applyAlignment="1">
      <alignment horizontal="center"/>
    </xf>
    <xf numFmtId="0" fontId="3" fillId="4" borderId="0" xfId="0" applyFont="1" applyFill="1"/>
    <xf numFmtId="164" fontId="0" fillId="2" borderId="1" xfId="0" applyNumberFormat="1" applyFill="1" applyBorder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/>
    <xf numFmtId="9" fontId="0" fillId="2" borderId="1" xfId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164" fontId="0" fillId="0" borderId="1" xfId="0" applyNumberFormat="1" applyFill="1" applyBorder="1"/>
    <xf numFmtId="17" fontId="0" fillId="0" borderId="1" xfId="0" applyNumberFormat="1" applyFill="1" applyBorder="1"/>
    <xf numFmtId="164" fontId="0" fillId="0" borderId="0" xfId="0" applyNumberFormat="1"/>
    <xf numFmtId="0" fontId="4" fillId="2" borderId="6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/>
    <xf numFmtId="17" fontId="0" fillId="3" borderId="0" xfId="0" applyNumberFormat="1" applyFill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" zoomScale="80" zoomScaleNormal="80" workbookViewId="0">
      <selection activeCell="A43" sqref="A43"/>
    </sheetView>
  </sheetViews>
  <sheetFormatPr defaultRowHeight="15" x14ac:dyDescent="0.25"/>
  <cols>
    <col min="1" max="1" width="16.7109375" customWidth="1"/>
    <col min="2" max="2" width="33.85546875" customWidth="1"/>
    <col min="3" max="3" width="10.85546875" customWidth="1"/>
    <col min="4" max="4" width="22" customWidth="1"/>
    <col min="5" max="5" width="22.5703125" customWidth="1"/>
    <col min="7" max="7" width="20.7109375" customWidth="1"/>
    <col min="8" max="8" width="24" customWidth="1"/>
    <col min="9" max="9" width="18.5703125" customWidth="1"/>
    <col min="10" max="10" width="48.140625" customWidth="1"/>
  </cols>
  <sheetData>
    <row r="1" spans="1:10" ht="23.25" x14ac:dyDescent="0.35">
      <c r="B1" s="7" t="s">
        <v>0</v>
      </c>
    </row>
    <row r="3" spans="1:10" ht="18.75" x14ac:dyDescent="0.3">
      <c r="G3" s="8" t="s">
        <v>84</v>
      </c>
      <c r="H3" s="8"/>
    </row>
    <row r="5" spans="1:1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G5" s="27" t="s">
        <v>85</v>
      </c>
      <c r="H5" s="27" t="s">
        <v>86</v>
      </c>
      <c r="I5" s="27" t="s">
        <v>87</v>
      </c>
      <c r="J5" s="27" t="s">
        <v>88</v>
      </c>
    </row>
    <row r="6" spans="1:10" x14ac:dyDescent="0.25">
      <c r="A6" s="1" t="s">
        <v>7</v>
      </c>
      <c r="B6" s="1" t="s">
        <v>37</v>
      </c>
      <c r="C6" s="1"/>
      <c r="D6" s="6">
        <v>5000000</v>
      </c>
      <c r="E6" s="6"/>
      <c r="G6" s="28"/>
      <c r="H6" s="28"/>
      <c r="I6" s="28"/>
      <c r="J6" s="28"/>
    </row>
    <row r="7" spans="1:10" x14ac:dyDescent="0.25">
      <c r="A7" s="1" t="s">
        <v>6</v>
      </c>
      <c r="B7" s="1" t="s">
        <v>38</v>
      </c>
      <c r="C7" s="1"/>
      <c r="D7" s="6">
        <v>208080282</v>
      </c>
      <c r="E7" s="6"/>
      <c r="G7" s="2" t="s">
        <v>89</v>
      </c>
      <c r="H7" s="1" t="s">
        <v>92</v>
      </c>
      <c r="I7" s="6">
        <v>104000000</v>
      </c>
      <c r="J7" s="1" t="s">
        <v>96</v>
      </c>
    </row>
    <row r="8" spans="1:10" x14ac:dyDescent="0.25">
      <c r="A8" s="1" t="s">
        <v>8</v>
      </c>
      <c r="B8" s="1" t="s">
        <v>39</v>
      </c>
      <c r="C8" s="1"/>
      <c r="D8" s="6">
        <v>90405000</v>
      </c>
      <c r="E8" s="6"/>
      <c r="G8" s="2" t="s">
        <v>90</v>
      </c>
      <c r="H8" s="1" t="s">
        <v>93</v>
      </c>
      <c r="I8" s="6">
        <v>77500000</v>
      </c>
      <c r="J8" s="1" t="s">
        <v>95</v>
      </c>
    </row>
    <row r="9" spans="1:10" x14ac:dyDescent="0.25">
      <c r="A9" s="1" t="s">
        <v>9</v>
      </c>
      <c r="B9" s="1" t="s">
        <v>40</v>
      </c>
      <c r="C9" s="1"/>
      <c r="D9" s="6">
        <v>181500000</v>
      </c>
      <c r="E9" s="6"/>
      <c r="G9" s="2" t="s">
        <v>91</v>
      </c>
      <c r="H9" s="1" t="s">
        <v>94</v>
      </c>
      <c r="I9" s="6">
        <v>50000000</v>
      </c>
      <c r="J9" s="1"/>
    </row>
    <row r="10" spans="1:10" x14ac:dyDescent="0.25">
      <c r="A10" s="1" t="s">
        <v>10</v>
      </c>
      <c r="B10" s="1" t="s">
        <v>41</v>
      </c>
      <c r="C10" s="1"/>
      <c r="D10" s="6"/>
      <c r="E10" s="6">
        <v>10840000</v>
      </c>
      <c r="G10" s="29" t="s">
        <v>83</v>
      </c>
      <c r="H10" s="30"/>
      <c r="I10" s="9">
        <v>231500000</v>
      </c>
      <c r="J10" s="1"/>
    </row>
    <row r="11" spans="1:10" x14ac:dyDescent="0.25">
      <c r="A11" s="1" t="s">
        <v>11</v>
      </c>
      <c r="B11" s="1" t="s">
        <v>42</v>
      </c>
      <c r="C11" s="1"/>
      <c r="D11" s="6">
        <v>2100000</v>
      </c>
      <c r="E11" s="6"/>
    </row>
    <row r="12" spans="1:10" x14ac:dyDescent="0.25">
      <c r="A12" s="1" t="s">
        <v>12</v>
      </c>
      <c r="B12" s="1" t="s">
        <v>43</v>
      </c>
      <c r="C12" s="1"/>
      <c r="D12" s="6">
        <v>891600000</v>
      </c>
      <c r="E12" s="6"/>
    </row>
    <row r="13" spans="1:10" x14ac:dyDescent="0.25">
      <c r="A13" s="1" t="s">
        <v>13</v>
      </c>
      <c r="B13" s="1" t="s">
        <v>44</v>
      </c>
      <c r="C13" s="1"/>
      <c r="D13" s="6">
        <v>2580000</v>
      </c>
      <c r="E13" s="6"/>
    </row>
    <row r="14" spans="1:10" x14ac:dyDescent="0.25">
      <c r="A14" s="1" t="s">
        <v>14</v>
      </c>
      <c r="B14" s="1" t="s">
        <v>45</v>
      </c>
      <c r="C14" s="1"/>
      <c r="D14" s="6">
        <v>5900000</v>
      </c>
      <c r="E14" s="6"/>
    </row>
    <row r="15" spans="1:10" x14ac:dyDescent="0.25">
      <c r="A15" s="1" t="s">
        <v>15</v>
      </c>
      <c r="B15" s="1" t="s">
        <v>46</v>
      </c>
      <c r="C15" s="1"/>
      <c r="D15" s="6">
        <v>19600000</v>
      </c>
      <c r="E15" s="6"/>
    </row>
    <row r="16" spans="1:10" x14ac:dyDescent="0.25">
      <c r="A16" s="1" t="s">
        <v>16</v>
      </c>
      <c r="B16" s="1" t="s">
        <v>47</v>
      </c>
      <c r="C16" s="1"/>
      <c r="D16" s="6">
        <v>32000000</v>
      </c>
      <c r="E16" s="6"/>
    </row>
    <row r="17" spans="1:5" x14ac:dyDescent="0.25">
      <c r="A17" s="1" t="s">
        <v>17</v>
      </c>
      <c r="B17" s="1" t="s">
        <v>48</v>
      </c>
      <c r="C17" s="1"/>
      <c r="D17" s="6">
        <v>31200000</v>
      </c>
      <c r="E17" s="6"/>
    </row>
    <row r="18" spans="1:5" x14ac:dyDescent="0.25">
      <c r="A18" s="1" t="s">
        <v>18</v>
      </c>
      <c r="B18" s="1" t="s">
        <v>49</v>
      </c>
      <c r="C18" s="1"/>
      <c r="D18" s="6">
        <v>3000000</v>
      </c>
      <c r="E18" s="6"/>
    </row>
    <row r="19" spans="1:5" x14ac:dyDescent="0.25">
      <c r="A19" s="1" t="s">
        <v>19</v>
      </c>
      <c r="B19" s="1" t="s">
        <v>50</v>
      </c>
      <c r="C19" s="1"/>
      <c r="D19" s="6">
        <v>165000000</v>
      </c>
      <c r="E19" s="6"/>
    </row>
    <row r="20" spans="1:5" x14ac:dyDescent="0.25">
      <c r="A20" s="1" t="s">
        <v>20</v>
      </c>
      <c r="B20" s="1" t="s">
        <v>51</v>
      </c>
      <c r="C20" s="1"/>
      <c r="D20" s="6">
        <v>210000000</v>
      </c>
      <c r="E20" s="6"/>
    </row>
    <row r="21" spans="1:5" x14ac:dyDescent="0.25">
      <c r="A21" s="1" t="s">
        <v>21</v>
      </c>
      <c r="B21" s="1" t="s">
        <v>52</v>
      </c>
      <c r="C21" s="1"/>
      <c r="D21" s="6"/>
      <c r="E21" s="6">
        <v>105000000</v>
      </c>
    </row>
    <row r="22" spans="1:5" x14ac:dyDescent="0.25">
      <c r="A22" s="1" t="s">
        <v>22</v>
      </c>
      <c r="B22" s="1" t="s">
        <v>53</v>
      </c>
      <c r="C22" s="1"/>
      <c r="D22" s="6">
        <v>175000000</v>
      </c>
      <c r="E22" s="6"/>
    </row>
    <row r="23" spans="1:5" x14ac:dyDescent="0.25">
      <c r="A23" s="1" t="s">
        <v>23</v>
      </c>
      <c r="B23" s="1" t="s">
        <v>54</v>
      </c>
      <c r="C23" s="1"/>
      <c r="D23" s="6"/>
      <c r="E23" s="6">
        <v>108862304</v>
      </c>
    </row>
    <row r="24" spans="1:5" x14ac:dyDescent="0.25">
      <c r="A24" s="1" t="s">
        <v>24</v>
      </c>
      <c r="B24" s="1" t="s">
        <v>55</v>
      </c>
      <c r="C24" s="1"/>
      <c r="D24" s="6">
        <v>220000000</v>
      </c>
      <c r="E24" s="6"/>
    </row>
    <row r="25" spans="1:5" x14ac:dyDescent="0.25">
      <c r="A25" s="1" t="s">
        <v>25</v>
      </c>
      <c r="B25" s="1" t="s">
        <v>54</v>
      </c>
      <c r="C25" s="1"/>
      <c r="D25" s="6"/>
      <c r="E25" s="6">
        <v>188240740</v>
      </c>
    </row>
    <row r="26" spans="1:5" x14ac:dyDescent="0.25">
      <c r="A26" s="1" t="s">
        <v>26</v>
      </c>
      <c r="B26" s="1" t="s">
        <v>56</v>
      </c>
      <c r="C26" s="1"/>
      <c r="D26" s="6"/>
      <c r="E26" s="6">
        <v>196000000</v>
      </c>
    </row>
    <row r="27" spans="1:5" x14ac:dyDescent="0.25">
      <c r="A27" s="1" t="s">
        <v>27</v>
      </c>
      <c r="B27" s="1" t="s">
        <v>57</v>
      </c>
      <c r="C27" s="1"/>
      <c r="D27" s="6"/>
      <c r="E27" s="6">
        <v>23520000</v>
      </c>
    </row>
    <row r="28" spans="1:5" x14ac:dyDescent="0.25">
      <c r="A28" s="1" t="s">
        <v>28</v>
      </c>
      <c r="B28" s="1" t="s">
        <v>58</v>
      </c>
      <c r="C28" s="1"/>
      <c r="D28" s="6"/>
      <c r="E28" s="6"/>
    </row>
    <row r="29" spans="1:5" x14ac:dyDescent="0.25">
      <c r="A29" s="4" t="s">
        <v>29</v>
      </c>
      <c r="B29" s="1" t="s">
        <v>59</v>
      </c>
      <c r="C29" s="1"/>
      <c r="D29" s="6"/>
      <c r="E29" s="6">
        <v>301909436</v>
      </c>
    </row>
    <row r="30" spans="1:5" x14ac:dyDescent="0.25">
      <c r="A30" s="1" t="s">
        <v>30</v>
      </c>
      <c r="B30" s="1" t="s">
        <v>60</v>
      </c>
      <c r="C30" s="1"/>
      <c r="D30" s="6"/>
      <c r="E30" s="6">
        <v>700000000</v>
      </c>
    </row>
    <row r="31" spans="1:5" x14ac:dyDescent="0.25">
      <c r="A31" s="1" t="s">
        <v>31</v>
      </c>
      <c r="B31" s="1" t="s">
        <v>61</v>
      </c>
      <c r="C31" s="1"/>
      <c r="D31" s="6"/>
      <c r="E31" s="6">
        <v>576000000</v>
      </c>
    </row>
    <row r="32" spans="1:5" x14ac:dyDescent="0.25">
      <c r="A32" s="1" t="s">
        <v>32</v>
      </c>
      <c r="B32" s="1" t="s">
        <v>62</v>
      </c>
      <c r="C32" s="1"/>
      <c r="D32" s="6"/>
      <c r="E32" s="6">
        <v>975700000</v>
      </c>
    </row>
    <row r="33" spans="1:5" x14ac:dyDescent="0.25">
      <c r="A33" s="4" t="s">
        <v>33</v>
      </c>
      <c r="B33" s="1" t="s">
        <v>63</v>
      </c>
      <c r="C33" s="1"/>
      <c r="D33" s="6">
        <v>9757000</v>
      </c>
      <c r="E33" s="6"/>
    </row>
    <row r="34" spans="1:5" x14ac:dyDescent="0.25">
      <c r="A34" s="4" t="s">
        <v>34</v>
      </c>
      <c r="B34" s="1" t="s">
        <v>64</v>
      </c>
      <c r="C34" s="1"/>
      <c r="D34" s="6">
        <v>29271000</v>
      </c>
      <c r="E34" s="6"/>
    </row>
    <row r="35" spans="1:5" x14ac:dyDescent="0.25">
      <c r="A35" s="1" t="s">
        <v>35</v>
      </c>
      <c r="B35" s="1" t="s">
        <v>65</v>
      </c>
      <c r="C35" s="1"/>
      <c r="D35" s="6">
        <v>682990000</v>
      </c>
      <c r="E35" s="6"/>
    </row>
    <row r="36" spans="1:5" x14ac:dyDescent="0.25">
      <c r="A36" s="1" t="s">
        <v>36</v>
      </c>
      <c r="B36" s="1" t="s">
        <v>66</v>
      </c>
      <c r="C36" s="1"/>
      <c r="D36" s="6">
        <v>50000000</v>
      </c>
      <c r="E36" s="6"/>
    </row>
    <row r="37" spans="1:5" x14ac:dyDescent="0.25">
      <c r="A37" s="4" t="s">
        <v>67</v>
      </c>
      <c r="B37" s="1" t="s">
        <v>75</v>
      </c>
      <c r="C37" s="1"/>
      <c r="D37" s="6">
        <v>100000000</v>
      </c>
      <c r="E37" s="6"/>
    </row>
    <row r="38" spans="1:5" x14ac:dyDescent="0.25">
      <c r="A38" s="4" t="s">
        <v>68</v>
      </c>
      <c r="B38" s="1" t="s">
        <v>76</v>
      </c>
      <c r="C38" s="1"/>
      <c r="D38" s="6">
        <v>12700000</v>
      </c>
      <c r="E38" s="6"/>
    </row>
    <row r="39" spans="1:5" x14ac:dyDescent="0.25">
      <c r="A39" s="4" t="s">
        <v>69</v>
      </c>
      <c r="B39" s="1" t="s">
        <v>77</v>
      </c>
      <c r="C39" s="1"/>
      <c r="D39" s="6">
        <v>6850000</v>
      </c>
      <c r="E39" s="6"/>
    </row>
    <row r="40" spans="1:5" x14ac:dyDescent="0.25">
      <c r="A40" s="1" t="s">
        <v>70</v>
      </c>
      <c r="B40" s="1" t="s">
        <v>78</v>
      </c>
      <c r="C40" s="1"/>
      <c r="D40" s="6">
        <v>1600000</v>
      </c>
      <c r="E40" s="6"/>
    </row>
    <row r="41" spans="1:5" x14ac:dyDescent="0.25">
      <c r="A41" s="1" t="s">
        <v>71</v>
      </c>
      <c r="B41" s="1" t="s">
        <v>79</v>
      </c>
      <c r="C41" s="1"/>
      <c r="D41" s="6"/>
      <c r="E41" s="6">
        <v>3500000</v>
      </c>
    </row>
    <row r="42" spans="1:5" x14ac:dyDescent="0.25">
      <c r="A42" s="5" t="s">
        <v>72</v>
      </c>
      <c r="B42" s="1" t="s">
        <v>80</v>
      </c>
      <c r="C42" s="1"/>
      <c r="D42" s="6"/>
      <c r="E42" s="6">
        <v>12045000</v>
      </c>
    </row>
    <row r="43" spans="1:5" x14ac:dyDescent="0.25">
      <c r="A43" s="1" t="s">
        <v>73</v>
      </c>
      <c r="B43" s="1" t="s">
        <v>81</v>
      </c>
      <c r="C43" s="1"/>
      <c r="D43" s="6">
        <v>55000</v>
      </c>
      <c r="E43" s="6"/>
    </row>
    <row r="44" spans="1:5" x14ac:dyDescent="0.25">
      <c r="A44" s="1" t="s">
        <v>74</v>
      </c>
      <c r="B44" s="1" t="s">
        <v>82</v>
      </c>
      <c r="C44" s="1"/>
      <c r="D44" s="6">
        <v>65429198</v>
      </c>
      <c r="E44" s="6"/>
    </row>
    <row r="45" spans="1:5" x14ac:dyDescent="0.25">
      <c r="A45" s="24" t="s">
        <v>83</v>
      </c>
      <c r="B45" s="25"/>
      <c r="C45" s="26"/>
      <c r="D45" s="6">
        <f>SUM(D6+D7+D8+D9+D11+D12+D13+D14+D15+D16+D17+D18+D19+D20+D22+D24+D33+D34+D35+D36+D37+D38+D39+D40+D43+D44)</f>
        <v>3201617480</v>
      </c>
      <c r="E45" s="6">
        <f>SUM(E10+E21+E23+E25+E26+E27+E29+E30+E31+E32+E41+E42)</f>
        <v>3201617480</v>
      </c>
    </row>
  </sheetData>
  <mergeCells count="6">
    <mergeCell ref="A45:C45"/>
    <mergeCell ref="G5:G6"/>
    <mergeCell ref="H5:H6"/>
    <mergeCell ref="I5:I6"/>
    <mergeCell ref="J5:J6"/>
    <mergeCell ref="G10:H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0" sqref="E10"/>
    </sheetView>
  </sheetViews>
  <sheetFormatPr defaultRowHeight="15" x14ac:dyDescent="0.25"/>
  <cols>
    <col min="1" max="1" width="9" customWidth="1"/>
    <col min="2" max="2" width="15" customWidth="1"/>
    <col min="3" max="3" width="20.42578125" customWidth="1"/>
    <col min="4" max="4" width="20.85546875" customWidth="1"/>
    <col min="5" max="5" width="21.7109375" customWidth="1"/>
    <col min="6" max="6" width="23.28515625" customWidth="1"/>
  </cols>
  <sheetData>
    <row r="1" spans="1:6" ht="23.25" x14ac:dyDescent="0.35">
      <c r="B1" s="10" t="s">
        <v>0</v>
      </c>
      <c r="C1" s="10"/>
      <c r="D1" s="10"/>
      <c r="E1" s="10"/>
      <c r="F1" s="11"/>
    </row>
    <row r="2" spans="1:6" ht="23.25" x14ac:dyDescent="0.35">
      <c r="B2" s="10" t="s">
        <v>111</v>
      </c>
      <c r="C2" s="10"/>
      <c r="D2" s="10"/>
      <c r="E2" s="10"/>
      <c r="F2" s="11"/>
    </row>
    <row r="5" spans="1:6" x14ac:dyDescent="0.25">
      <c r="A5" t="s">
        <v>112</v>
      </c>
      <c r="D5" s="11" t="s">
        <v>89</v>
      </c>
    </row>
    <row r="6" spans="1:6" x14ac:dyDescent="0.25">
      <c r="A6" t="s">
        <v>86</v>
      </c>
      <c r="D6" t="str">
        <f>VLOOKUP(D5,'Master Akun'!$G$7:$H$9,2,FALSE)</f>
        <v>Miraco Digital</v>
      </c>
    </row>
    <row r="8" spans="1:6" x14ac:dyDescent="0.25">
      <c r="A8" s="27" t="s">
        <v>99</v>
      </c>
      <c r="B8" s="27" t="s">
        <v>113</v>
      </c>
      <c r="C8" s="27" t="s">
        <v>114</v>
      </c>
      <c r="D8" s="27" t="s">
        <v>115</v>
      </c>
      <c r="E8" s="27" t="s">
        <v>116</v>
      </c>
      <c r="F8" s="27" t="s">
        <v>117</v>
      </c>
    </row>
    <row r="9" spans="1:6" x14ac:dyDescent="0.25">
      <c r="A9" s="28"/>
      <c r="B9" s="28"/>
      <c r="C9" s="28"/>
      <c r="D9" s="28"/>
      <c r="E9" s="28"/>
      <c r="F9" s="28"/>
    </row>
    <row r="10" spans="1:6" x14ac:dyDescent="0.25">
      <c r="A10" s="1"/>
      <c r="B10" s="1"/>
      <c r="C10" s="1" t="s">
        <v>118</v>
      </c>
      <c r="D10" s="1"/>
      <c r="E10" s="6">
        <f>VLOOKUP(D5,'Master Akun'!$G$7:$I$9,3,FALSE)</f>
        <v>104000000</v>
      </c>
      <c r="F10" s="6"/>
    </row>
    <row r="11" spans="1:6" x14ac:dyDescent="0.25">
      <c r="A11" s="1"/>
      <c r="B11" s="1"/>
      <c r="C11" s="1"/>
      <c r="D11" s="1"/>
      <c r="E11" s="6"/>
      <c r="F11" s="6"/>
    </row>
    <row r="12" spans="1:6" x14ac:dyDescent="0.25">
      <c r="A12" s="1"/>
      <c r="B12" s="1"/>
      <c r="C12" s="1" t="s">
        <v>119</v>
      </c>
      <c r="D12" s="1"/>
      <c r="E12" s="6"/>
      <c r="F12" s="6"/>
    </row>
    <row r="15" spans="1:6" x14ac:dyDescent="0.25">
      <c r="A15" t="s">
        <v>112</v>
      </c>
      <c r="D15" s="11" t="s">
        <v>90</v>
      </c>
    </row>
    <row r="16" spans="1:6" x14ac:dyDescent="0.25">
      <c r="A16" t="s">
        <v>120</v>
      </c>
      <c r="D16" t="str">
        <f>VLOOKUP(D15,'Master Akun'!$G$7:$H$9,2,FALSE)</f>
        <v>Panorama Foto</v>
      </c>
    </row>
    <row r="18" spans="1:6" x14ac:dyDescent="0.25">
      <c r="A18" s="27" t="s">
        <v>99</v>
      </c>
      <c r="B18" s="27" t="s">
        <v>113</v>
      </c>
      <c r="C18" s="27" t="s">
        <v>114</v>
      </c>
      <c r="D18" s="27" t="s">
        <v>115</v>
      </c>
      <c r="E18" s="27" t="s">
        <v>116</v>
      </c>
      <c r="F18" s="27" t="s">
        <v>117</v>
      </c>
    </row>
    <row r="19" spans="1:6" x14ac:dyDescent="0.25">
      <c r="A19" s="28"/>
      <c r="B19" s="28"/>
      <c r="C19" s="28"/>
      <c r="D19" s="28"/>
      <c r="E19" s="28"/>
      <c r="F19" s="28"/>
    </row>
    <row r="20" spans="1:6" x14ac:dyDescent="0.25">
      <c r="A20" s="1"/>
      <c r="B20" s="1"/>
      <c r="C20" s="1" t="s">
        <v>118</v>
      </c>
      <c r="D20" s="1"/>
      <c r="E20" s="6">
        <f>VLOOKUP(D15,'Master Akun'!$G$7:$I$9,3,FALSE)</f>
        <v>77500000</v>
      </c>
      <c r="F20" s="6"/>
    </row>
    <row r="21" spans="1:6" x14ac:dyDescent="0.25">
      <c r="A21" s="1"/>
      <c r="B21" s="1"/>
      <c r="C21" s="1"/>
      <c r="D21" s="1"/>
      <c r="E21" s="6"/>
      <c r="F21" s="6"/>
    </row>
    <row r="22" spans="1:6" x14ac:dyDescent="0.25">
      <c r="A22" s="1"/>
      <c r="B22" s="1"/>
      <c r="C22" s="1" t="s">
        <v>121</v>
      </c>
      <c r="D22" s="1"/>
      <c r="E22" s="6"/>
      <c r="F22" s="6"/>
    </row>
    <row r="25" spans="1:6" x14ac:dyDescent="0.25">
      <c r="A25" t="s">
        <v>112</v>
      </c>
      <c r="D25" s="11" t="s">
        <v>91</v>
      </c>
    </row>
    <row r="26" spans="1:6" x14ac:dyDescent="0.25">
      <c r="A26" t="s">
        <v>86</v>
      </c>
      <c r="D26" t="str">
        <f>VLOOKUP(D25,'Master Akun'!$G$7:$H$9,2,FALSE)</f>
        <v>Muhammad Fadjar</v>
      </c>
    </row>
    <row r="28" spans="1:6" x14ac:dyDescent="0.25">
      <c r="A28" s="31" t="s">
        <v>99</v>
      </c>
      <c r="B28" s="31" t="s">
        <v>113</v>
      </c>
      <c r="C28" s="31" t="s">
        <v>114</v>
      </c>
      <c r="D28" s="31" t="s">
        <v>115</v>
      </c>
      <c r="E28" s="31" t="s">
        <v>116</v>
      </c>
      <c r="F28" s="31" t="s">
        <v>117</v>
      </c>
    </row>
    <row r="29" spans="1:6" x14ac:dyDescent="0.25">
      <c r="A29" s="32"/>
      <c r="B29" s="32"/>
      <c r="C29" s="32"/>
      <c r="D29" s="32"/>
      <c r="E29" s="32"/>
      <c r="F29" s="32"/>
    </row>
    <row r="30" spans="1:6" x14ac:dyDescent="0.25">
      <c r="A30" s="1"/>
      <c r="B30" s="1"/>
      <c r="C30" s="1" t="s">
        <v>118</v>
      </c>
      <c r="D30" s="1"/>
      <c r="E30" s="6">
        <f>VLOOKUP(D25,'Master Akun'!$G$7:$I$9,3,FALSE)</f>
        <v>50000000</v>
      </c>
      <c r="F30" s="6"/>
    </row>
    <row r="31" spans="1:6" x14ac:dyDescent="0.25">
      <c r="A31" s="1"/>
      <c r="B31" s="1"/>
      <c r="C31" s="1"/>
      <c r="D31" s="1"/>
      <c r="E31" s="6"/>
      <c r="F31" s="6"/>
    </row>
    <row r="32" spans="1:6" x14ac:dyDescent="0.25">
      <c r="A32" s="1"/>
      <c r="B32" s="1"/>
      <c r="C32" s="1" t="s">
        <v>121</v>
      </c>
      <c r="D32" s="1"/>
      <c r="E32" s="6"/>
      <c r="F32" s="6"/>
    </row>
  </sheetData>
  <mergeCells count="18">
    <mergeCell ref="F28:F29"/>
    <mergeCell ref="A18:A19"/>
    <mergeCell ref="B18:B19"/>
    <mergeCell ref="C18:C19"/>
    <mergeCell ref="D18:D19"/>
    <mergeCell ref="E18:E19"/>
    <mergeCell ref="F18:F19"/>
    <mergeCell ref="A28:A29"/>
    <mergeCell ref="B28:B29"/>
    <mergeCell ref="C28:C29"/>
    <mergeCell ref="D28:D29"/>
    <mergeCell ref="E28:E29"/>
    <mergeCell ref="F8:F9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D20" sqref="D20"/>
    </sheetView>
  </sheetViews>
  <sheetFormatPr defaultRowHeight="15" x14ac:dyDescent="0.25"/>
  <cols>
    <col min="1" max="1" width="8.5703125" customWidth="1"/>
    <col min="3" max="3" width="14" customWidth="1"/>
    <col min="4" max="4" width="29.85546875" customWidth="1"/>
    <col min="5" max="5" width="10.140625" customWidth="1"/>
    <col min="6" max="7" width="19.140625" customWidth="1"/>
    <col min="8" max="8" width="18.85546875" customWidth="1"/>
    <col min="9" max="9" width="16.28515625" customWidth="1"/>
    <col min="10" max="10" width="15.5703125" customWidth="1"/>
    <col min="11" max="11" width="14.5703125" customWidth="1"/>
    <col min="12" max="12" width="14.85546875" customWidth="1"/>
    <col min="13" max="13" width="13.85546875" customWidth="1"/>
    <col min="14" max="14" width="14.140625" customWidth="1"/>
  </cols>
  <sheetData>
    <row r="1" spans="1:14" ht="23.25" x14ac:dyDescent="0.35">
      <c r="B1" s="10" t="s">
        <v>0</v>
      </c>
      <c r="C1" s="10"/>
      <c r="D1" s="10"/>
      <c r="E1" s="11"/>
    </row>
    <row r="2" spans="1:14" ht="23.25" x14ac:dyDescent="0.35">
      <c r="B2" s="12" t="s">
        <v>97</v>
      </c>
      <c r="C2" s="12"/>
      <c r="D2" s="10"/>
      <c r="E2" s="11"/>
    </row>
    <row r="5" spans="1:14" x14ac:dyDescent="0.25">
      <c r="A5" s="27" t="s">
        <v>98</v>
      </c>
      <c r="B5" s="27" t="s">
        <v>100</v>
      </c>
      <c r="C5" s="27" t="s">
        <v>102</v>
      </c>
      <c r="D5" s="27" t="s">
        <v>88</v>
      </c>
      <c r="E5" s="27" t="s">
        <v>3</v>
      </c>
      <c r="F5" s="27" t="s">
        <v>103</v>
      </c>
      <c r="G5" s="27" t="s">
        <v>5</v>
      </c>
      <c r="H5" s="27" t="s">
        <v>104</v>
      </c>
      <c r="I5" s="29" t="s">
        <v>105</v>
      </c>
      <c r="J5" s="33"/>
      <c r="K5" s="30"/>
      <c r="L5" s="29" t="s">
        <v>106</v>
      </c>
      <c r="M5" s="33"/>
      <c r="N5" s="30"/>
    </row>
    <row r="6" spans="1:14" x14ac:dyDescent="0.25">
      <c r="A6" s="28"/>
      <c r="B6" s="28"/>
      <c r="C6" s="28"/>
      <c r="D6" s="28"/>
      <c r="E6" s="28"/>
      <c r="F6" s="28"/>
      <c r="G6" s="28"/>
      <c r="H6" s="28"/>
      <c r="I6" s="13" t="s">
        <v>107</v>
      </c>
      <c r="J6" s="13" t="s">
        <v>108</v>
      </c>
      <c r="K6" s="13" t="s">
        <v>109</v>
      </c>
      <c r="L6" s="13" t="s">
        <v>107</v>
      </c>
      <c r="M6" s="13" t="s">
        <v>108</v>
      </c>
      <c r="N6" s="13" t="s">
        <v>110</v>
      </c>
    </row>
    <row r="7" spans="1:14" x14ac:dyDescent="0.25">
      <c r="A7" s="1" t="s">
        <v>7</v>
      </c>
      <c r="B7" s="1"/>
      <c r="C7" s="1"/>
      <c r="D7" s="1" t="str">
        <f>VLOOKUP(A7,'Master Akun'!$A$6:$B$44,2,FALSE)</f>
        <v>Kas Kecil</v>
      </c>
      <c r="E7" s="1"/>
      <c r="F7" s="6">
        <v>25000000</v>
      </c>
      <c r="G7" s="6"/>
      <c r="H7" s="1"/>
      <c r="I7" s="1"/>
      <c r="J7" s="1"/>
      <c r="K7" s="1"/>
      <c r="L7" s="1"/>
      <c r="M7" s="1"/>
      <c r="N7" s="1"/>
    </row>
    <row r="8" spans="1:14" x14ac:dyDescent="0.25">
      <c r="A8" s="1" t="s">
        <v>32</v>
      </c>
      <c r="B8" s="1"/>
      <c r="C8" s="1"/>
      <c r="D8" s="2" t="str">
        <f>VLOOKUP(A8,'Master Akun'!$A$6:$B$44,2,FALSE)</f>
        <v>Penjualan</v>
      </c>
      <c r="E8" s="1"/>
      <c r="F8" s="6"/>
      <c r="G8" s="6">
        <v>25000000</v>
      </c>
      <c r="H8" s="1"/>
      <c r="I8" s="1"/>
      <c r="J8" s="1"/>
      <c r="K8" s="1"/>
      <c r="L8" s="1"/>
      <c r="M8" s="1"/>
      <c r="N8" s="1"/>
    </row>
    <row r="9" spans="1:14" x14ac:dyDescent="0.25">
      <c r="A9" s="1" t="s">
        <v>68</v>
      </c>
      <c r="B9" s="1"/>
      <c r="C9" s="1"/>
      <c r="D9" s="1" t="str">
        <f>VLOOKUP(A9,'Master Akun'!$A$6:$B$44,2,FALSE)</f>
        <v>Biaya Listrik, Telp, Dan Air</v>
      </c>
      <c r="E9" s="1"/>
      <c r="F9" s="6">
        <v>5600000</v>
      </c>
      <c r="G9" s="6"/>
      <c r="H9" s="1"/>
      <c r="I9" s="1"/>
      <c r="J9" s="1"/>
      <c r="K9" s="1"/>
      <c r="L9" s="1"/>
      <c r="M9" s="1"/>
      <c r="N9" s="1"/>
    </row>
    <row r="10" spans="1:14" x14ac:dyDescent="0.25">
      <c r="A10" s="1" t="s">
        <v>7</v>
      </c>
      <c r="B10" s="1"/>
      <c r="C10" s="1"/>
      <c r="D10" s="2" t="str">
        <f>VLOOKUP(A10,'Master Akun'!$A$6:$B$44,2,FALSE)</f>
        <v>Kas Kecil</v>
      </c>
      <c r="E10" s="1"/>
      <c r="F10" s="6"/>
      <c r="G10" s="6">
        <v>5600000</v>
      </c>
      <c r="H10" s="1"/>
      <c r="I10" s="1"/>
      <c r="J10" s="1"/>
      <c r="K10" s="1"/>
      <c r="L10" s="1"/>
      <c r="M10" s="1"/>
      <c r="N10" s="1"/>
    </row>
    <row r="11" spans="1:14" x14ac:dyDescent="0.25">
      <c r="A11" s="1" t="s">
        <v>36</v>
      </c>
      <c r="B11" s="1"/>
      <c r="C11" s="1"/>
      <c r="D11" s="1" t="str">
        <f>VLOOKUP(A11,'Master Akun'!$A$6:$B$44,2,FALSE)</f>
        <v>Biaya Gaji Dan Upah Penjualan</v>
      </c>
      <c r="E11" s="1"/>
      <c r="F11" s="6">
        <v>28000000</v>
      </c>
      <c r="G11" s="6"/>
      <c r="H11" s="1"/>
      <c r="I11" s="1"/>
      <c r="J11" s="1"/>
      <c r="K11" s="1"/>
      <c r="L11" s="1"/>
      <c r="M11" s="1"/>
      <c r="N11" s="1"/>
    </row>
    <row r="12" spans="1:14" x14ac:dyDescent="0.25">
      <c r="A12" s="1" t="s">
        <v>7</v>
      </c>
      <c r="B12" s="1"/>
      <c r="C12" s="1"/>
      <c r="D12" s="2" t="str">
        <f>VLOOKUP(A12,'Master Akun'!$A$6:$B$44,2,FALSE)</f>
        <v>Kas Kecil</v>
      </c>
      <c r="E12" s="1"/>
      <c r="F12" s="6"/>
      <c r="G12" s="6">
        <v>28000000</v>
      </c>
      <c r="H12" s="1"/>
      <c r="I12" s="1"/>
      <c r="J12" s="1"/>
      <c r="K12" s="1"/>
      <c r="L12" s="1"/>
      <c r="M12" s="1"/>
      <c r="N12" s="1"/>
    </row>
    <row r="13" spans="1:14" x14ac:dyDescent="0.25">
      <c r="A13" s="1" t="s">
        <v>70</v>
      </c>
      <c r="B13" s="1"/>
      <c r="C13" s="1"/>
      <c r="D13" s="1" t="str">
        <f>VLOOKUP(A13,'Master Akun'!$A$6:$B$44,2,FALSE)</f>
        <v>Biaya Entertaint</v>
      </c>
      <c r="E13" s="1"/>
      <c r="F13" s="6">
        <v>475000</v>
      </c>
      <c r="G13" s="6"/>
      <c r="H13" s="1"/>
      <c r="I13" s="1"/>
      <c r="J13" s="1"/>
      <c r="K13" s="1"/>
      <c r="L13" s="1"/>
      <c r="M13" s="1"/>
      <c r="N13" s="1"/>
    </row>
    <row r="14" spans="1:14" x14ac:dyDescent="0.25">
      <c r="A14" s="1" t="s">
        <v>7</v>
      </c>
      <c r="B14" s="1"/>
      <c r="C14" s="1"/>
      <c r="D14" s="2" t="str">
        <f>VLOOKUP(A14,'Master Akun'!$A$6:$B$44,2,FALSE)</f>
        <v>Kas Kecil</v>
      </c>
      <c r="E14" s="1"/>
      <c r="F14" s="6"/>
      <c r="G14" s="6">
        <v>475000</v>
      </c>
      <c r="H14" s="1"/>
      <c r="I14" s="1"/>
      <c r="J14" s="1"/>
      <c r="K14" s="1"/>
      <c r="L14" s="1"/>
      <c r="M14" s="1"/>
      <c r="N14" s="1"/>
    </row>
    <row r="15" spans="1:14" x14ac:dyDescent="0.25">
      <c r="A15" s="1" t="s">
        <v>12</v>
      </c>
      <c r="B15" s="1"/>
      <c r="C15" s="1"/>
      <c r="D15" s="1" t="str">
        <f>VLOOKUP(A15,'Master Akun'!$A$6:$B$44,2,FALSE)</f>
        <v>Persediaan Barang Dagang</v>
      </c>
      <c r="E15" s="1"/>
      <c r="F15" s="6">
        <v>100000000</v>
      </c>
      <c r="G15" s="6"/>
      <c r="H15" s="1"/>
      <c r="I15" s="1"/>
      <c r="J15" s="1"/>
      <c r="K15" s="1"/>
      <c r="L15" s="1"/>
      <c r="M15" s="1"/>
      <c r="N15" s="1"/>
    </row>
    <row r="16" spans="1:14" x14ac:dyDescent="0.25">
      <c r="A16" s="1" t="s">
        <v>7</v>
      </c>
      <c r="B16" s="1"/>
      <c r="C16" s="1"/>
      <c r="D16" s="2" t="str">
        <f>VLOOKUP(A16,'Master Akun'!$A$6:$B$44,2,FALSE)</f>
        <v>Kas Kecil</v>
      </c>
      <c r="E16" s="1"/>
      <c r="F16" s="6"/>
      <c r="G16" s="6">
        <v>100000000</v>
      </c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10">
    <mergeCell ref="G5:G6"/>
    <mergeCell ref="H5:H6"/>
    <mergeCell ref="I5:K5"/>
    <mergeCell ref="L5:N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6" zoomScale="80" zoomScaleNormal="80" workbookViewId="0">
      <selection activeCell="I36" sqref="I36"/>
    </sheetView>
  </sheetViews>
  <sheetFormatPr defaultRowHeight="15" x14ac:dyDescent="0.25"/>
  <cols>
    <col min="1" max="1" width="12.5703125" customWidth="1"/>
    <col min="2" max="2" width="34.85546875" customWidth="1"/>
    <col min="4" max="4" width="24" customWidth="1"/>
    <col min="5" max="5" width="19.28515625" customWidth="1"/>
    <col min="6" max="6" width="22.7109375" customWidth="1"/>
    <col min="7" max="7" width="25" customWidth="1"/>
    <col min="8" max="8" width="28.140625" customWidth="1"/>
    <col min="9" max="9" width="32.140625" customWidth="1"/>
  </cols>
  <sheetData>
    <row r="1" spans="1:9" ht="23.25" x14ac:dyDescent="0.35">
      <c r="B1" s="10" t="s">
        <v>0</v>
      </c>
      <c r="C1" s="10"/>
      <c r="D1" s="10"/>
      <c r="E1" s="11"/>
    </row>
    <row r="2" spans="1:9" ht="23.25" x14ac:dyDescent="0.35">
      <c r="B2" s="10" t="s">
        <v>122</v>
      </c>
      <c r="C2" s="10"/>
      <c r="D2" s="10"/>
      <c r="E2" s="11"/>
    </row>
    <row r="5" spans="1:9" x14ac:dyDescent="0.25">
      <c r="A5" s="27" t="s">
        <v>98</v>
      </c>
      <c r="B5" s="27" t="s">
        <v>101</v>
      </c>
      <c r="C5" s="27" t="s">
        <v>3</v>
      </c>
      <c r="D5" s="42" t="s">
        <v>123</v>
      </c>
      <c r="E5" s="43"/>
      <c r="F5" s="42" t="s">
        <v>121</v>
      </c>
      <c r="G5" s="43"/>
      <c r="H5" s="42" t="s">
        <v>124</v>
      </c>
      <c r="I5" s="43"/>
    </row>
    <row r="6" spans="1:9" x14ac:dyDescent="0.25">
      <c r="A6" s="28"/>
      <c r="B6" s="28"/>
      <c r="C6" s="28"/>
      <c r="D6" s="3" t="s">
        <v>4</v>
      </c>
      <c r="E6" s="3" t="s">
        <v>5</v>
      </c>
      <c r="F6" s="3" t="s">
        <v>4</v>
      </c>
      <c r="G6" s="3" t="s">
        <v>5</v>
      </c>
      <c r="H6" s="3" t="s">
        <v>4</v>
      </c>
      <c r="I6" s="3" t="s">
        <v>5</v>
      </c>
    </row>
    <row r="7" spans="1:9" x14ac:dyDescent="0.25">
      <c r="A7" s="1" t="s">
        <v>7</v>
      </c>
      <c r="B7" s="14" t="str">
        <f>VLOOKUP(A7,'Master Akun'!$A$6:$B$44,2,FALSE)</f>
        <v>Kas Kecil</v>
      </c>
      <c r="C7" s="1"/>
      <c r="D7" s="6">
        <f>VLOOKUP(A7,'Master Akun'!$A$6:$D$44,4,FALSE)</f>
        <v>5000000</v>
      </c>
      <c r="E7" s="6"/>
      <c r="F7" s="6">
        <f>VLOOKUP(A7,'Jurnal Umum'!$A$7:$G$16,6,FALSE)</f>
        <v>25000000</v>
      </c>
      <c r="G7" s="6">
        <f>SUM('Jurnal Umum'!G10+'Jurnal Umum'!G12+'Jurnal Umum'!G14+'Jurnal Umum'!G16)</f>
        <v>134075000</v>
      </c>
      <c r="H7" s="16">
        <f>SUM(D7-E7+F7-G7)</f>
        <v>-104075000</v>
      </c>
      <c r="I7" s="16"/>
    </row>
    <row r="8" spans="1:9" x14ac:dyDescent="0.25">
      <c r="A8" s="1" t="s">
        <v>6</v>
      </c>
      <c r="B8" s="14" t="str">
        <f>VLOOKUP(A8,'Master Akun'!$A$6:$B$44,2,FALSE)</f>
        <v>Bank</v>
      </c>
      <c r="C8" s="1"/>
      <c r="D8" s="6">
        <f>VLOOKUP(A8,'Master Akun'!$A$6:$D$44,4,FALSE)</f>
        <v>208080282</v>
      </c>
      <c r="E8" s="6"/>
      <c r="F8" s="6"/>
      <c r="G8" s="6"/>
      <c r="H8" s="6">
        <f>VLOOKUP(A8,'Master Akun'!$A$6:$D$44,4,FALSE)</f>
        <v>208080282</v>
      </c>
      <c r="I8" s="6"/>
    </row>
    <row r="9" spans="1:9" x14ac:dyDescent="0.25">
      <c r="A9" s="1" t="s">
        <v>8</v>
      </c>
      <c r="B9" s="14" t="str">
        <f>VLOOKUP(A9,'Master Akun'!$A$6:$B$44,2,FALSE)</f>
        <v>Surat Surat Berharga</v>
      </c>
      <c r="C9" s="1"/>
      <c r="D9" s="6">
        <f>VLOOKUP(A9,'Master Akun'!$A$6:$D$44,4,FALSE)</f>
        <v>90405000</v>
      </c>
      <c r="E9" s="6"/>
      <c r="F9" s="6"/>
      <c r="G9" s="6"/>
      <c r="H9" s="6">
        <f>VLOOKUP(A9,'Master Akun'!$A$6:$D$44,4,FALSE)</f>
        <v>90405000</v>
      </c>
      <c r="I9" s="6"/>
    </row>
    <row r="10" spans="1:9" x14ac:dyDescent="0.25">
      <c r="A10" s="1" t="s">
        <v>9</v>
      </c>
      <c r="B10" s="14" t="str">
        <f>VLOOKUP(A10,'Master Akun'!$A$6:$B$44,2,FALSE)</f>
        <v>Piutang Usaha</v>
      </c>
      <c r="C10" s="1"/>
      <c r="D10" s="6">
        <f>VLOOKUP(A10,'Master Akun'!$A$6:$D$44,4,FALSE)</f>
        <v>181500000</v>
      </c>
      <c r="E10" s="6"/>
      <c r="F10" s="6"/>
      <c r="G10" s="6"/>
      <c r="H10" s="6">
        <f>VLOOKUP(A10,'Master Akun'!$A$6:$D$44,4,FALSE)</f>
        <v>181500000</v>
      </c>
      <c r="I10" s="6"/>
    </row>
    <row r="11" spans="1:9" x14ac:dyDescent="0.25">
      <c r="A11" s="1" t="s">
        <v>10</v>
      </c>
      <c r="B11" s="14" t="str">
        <f>VLOOKUP(A11,'Master Akun'!$A$6:$B$44,2,FALSE)</f>
        <v>Cadangan Kerugian Piutang</v>
      </c>
      <c r="C11" s="1"/>
      <c r="D11" s="6"/>
      <c r="E11" s="6">
        <f>VLOOKUP(A11,'Master Akun'!$A$6:$E$44,5,FALSE)</f>
        <v>10840000</v>
      </c>
      <c r="F11" s="6"/>
      <c r="G11" s="6"/>
      <c r="H11" s="6"/>
      <c r="I11" s="6">
        <f>VLOOKUP(A11,'Master Akun'!$A$6:$E$45,5,FALSE)</f>
        <v>10840000</v>
      </c>
    </row>
    <row r="12" spans="1:9" x14ac:dyDescent="0.25">
      <c r="A12" s="1" t="s">
        <v>11</v>
      </c>
      <c r="B12" s="14" t="str">
        <f>VLOOKUP(A12,'Master Akun'!$A$6:$B$44,2,FALSE)</f>
        <v>Piutang Karyawan</v>
      </c>
      <c r="C12" s="1"/>
      <c r="D12" s="6">
        <f>VLOOKUP(A12,'Master Akun'!$A$6:$D$44,4,FALSE)</f>
        <v>2100000</v>
      </c>
      <c r="E12" s="6"/>
      <c r="F12" s="6"/>
      <c r="G12" s="6"/>
      <c r="H12" s="6">
        <f>VLOOKUP(A12,'Master Akun'!$A$6:$D$44,4,FALSE)</f>
        <v>2100000</v>
      </c>
      <c r="I12" s="6"/>
    </row>
    <row r="13" spans="1:9" x14ac:dyDescent="0.25">
      <c r="A13" s="1" t="s">
        <v>12</v>
      </c>
      <c r="B13" s="14" t="str">
        <f>VLOOKUP(A13,'Master Akun'!$A$6:$B$44,2,FALSE)</f>
        <v>Persediaan Barang Dagang</v>
      </c>
      <c r="C13" s="1"/>
      <c r="D13" s="6">
        <f>VLOOKUP(A13,'Master Akun'!$A$6:$D$44,4,FALSE)</f>
        <v>891600000</v>
      </c>
      <c r="E13" s="6"/>
      <c r="F13" s="16">
        <f>VLOOKUP(A13,'Jurnal Umum'!$A$7:$G$16,6,FALSE)</f>
        <v>100000000</v>
      </c>
      <c r="G13" s="6"/>
      <c r="H13" s="16">
        <f>SUM(D13+F13)</f>
        <v>991600000</v>
      </c>
      <c r="I13" s="16"/>
    </row>
    <row r="14" spans="1:9" x14ac:dyDescent="0.25">
      <c r="A14" s="1" t="s">
        <v>13</v>
      </c>
      <c r="B14" s="14" t="str">
        <f>VLOOKUP(A14,'Master Akun'!$A$6:$B$44,2,FALSE)</f>
        <v>Persediaan Perlengkapan Kantor</v>
      </c>
      <c r="C14" s="1"/>
      <c r="D14" s="6">
        <f>VLOOKUP(A14,'Master Akun'!$A$6:$D$44,4,FALSE)</f>
        <v>2580000</v>
      </c>
      <c r="E14" s="6"/>
      <c r="F14" s="6"/>
      <c r="G14" s="6"/>
      <c r="H14" s="16">
        <f t="shared" ref="H14:H45" si="0">SUM(D14+F14)</f>
        <v>2580000</v>
      </c>
      <c r="I14" s="6"/>
    </row>
    <row r="15" spans="1:9" x14ac:dyDescent="0.25">
      <c r="A15" s="1" t="s">
        <v>14</v>
      </c>
      <c r="B15" s="14" t="str">
        <f>VLOOKUP(A15,'Master Akun'!$A$6:$B$44,2,FALSE)</f>
        <v xml:space="preserve">Persediaan Perlengkapan Toko </v>
      </c>
      <c r="C15" s="1"/>
      <c r="D15" s="6">
        <f>VLOOKUP(A15,'Master Akun'!$A$6:$D$44,4,FALSE)</f>
        <v>5900000</v>
      </c>
      <c r="E15" s="6"/>
      <c r="F15" s="6"/>
      <c r="G15" s="6"/>
      <c r="H15" s="16">
        <f t="shared" si="0"/>
        <v>5900000</v>
      </c>
      <c r="I15" s="6"/>
    </row>
    <row r="16" spans="1:9" x14ac:dyDescent="0.25">
      <c r="A16" s="1" t="s">
        <v>15</v>
      </c>
      <c r="B16" s="14" t="str">
        <f>VLOOKUP(A16,'Master Akun'!$A$6:$B$44,2,FALSE)</f>
        <v>PPN Masukan</v>
      </c>
      <c r="C16" s="1"/>
      <c r="D16" s="6">
        <f>VLOOKUP(A16,'Master Akun'!$A$6:$D$44,4,FALSE)</f>
        <v>19600000</v>
      </c>
      <c r="E16" s="6"/>
      <c r="F16" s="6"/>
      <c r="G16" s="6"/>
      <c r="H16" s="16">
        <f t="shared" si="0"/>
        <v>19600000</v>
      </c>
      <c r="I16" s="6"/>
    </row>
    <row r="17" spans="1:9" x14ac:dyDescent="0.25">
      <c r="A17" s="1" t="s">
        <v>16</v>
      </c>
      <c r="B17" s="14" t="str">
        <f>VLOOKUP(A17,'Master Akun'!$A$6:$B$44,2,FALSE)</f>
        <v>Pajak Dibayar Dimuka</v>
      </c>
      <c r="C17" s="1"/>
      <c r="D17" s="6">
        <f>VLOOKUP(A17,'Master Akun'!$A$6:$D$44,4,FALSE)</f>
        <v>32000000</v>
      </c>
      <c r="E17" s="6"/>
      <c r="F17" s="6"/>
      <c r="G17" s="6"/>
      <c r="H17" s="16">
        <f t="shared" si="0"/>
        <v>32000000</v>
      </c>
      <c r="I17" s="6"/>
    </row>
    <row r="18" spans="1:9" x14ac:dyDescent="0.25">
      <c r="A18" s="1" t="s">
        <v>17</v>
      </c>
      <c r="B18" s="14" t="str">
        <f>VLOOKUP(A18,'Master Akun'!$A$6:$B$44,2,FALSE)</f>
        <v>Asuransi Dibayar DiMuka</v>
      </c>
      <c r="C18" s="1"/>
      <c r="D18" s="6">
        <f>VLOOKUP(A18,'Master Akun'!$A$6:$D$44,4,FALSE)</f>
        <v>31200000</v>
      </c>
      <c r="E18" s="6"/>
      <c r="F18" s="6"/>
      <c r="G18" s="6"/>
      <c r="H18" s="16">
        <f t="shared" si="0"/>
        <v>31200000</v>
      </c>
      <c r="I18" s="6"/>
    </row>
    <row r="19" spans="1:9" x14ac:dyDescent="0.25">
      <c r="A19" s="4" t="s">
        <v>18</v>
      </c>
      <c r="B19" s="14" t="str">
        <f>VLOOKUP(A19,'Master Akun'!$A$6:$B$44,2,FALSE)</f>
        <v>Iklan Dibayar Dimuka</v>
      </c>
      <c r="C19" s="1"/>
      <c r="D19" s="6">
        <f>VLOOKUP(A19,'Master Akun'!$A$6:$D$44,4,FALSE)</f>
        <v>3000000</v>
      </c>
      <c r="E19" s="6"/>
      <c r="F19" s="6"/>
      <c r="G19" s="6"/>
      <c r="H19" s="16">
        <f t="shared" si="0"/>
        <v>3000000</v>
      </c>
      <c r="I19" s="6"/>
    </row>
    <row r="20" spans="1:9" x14ac:dyDescent="0.25">
      <c r="A20" s="1" t="s">
        <v>19</v>
      </c>
      <c r="B20" s="14" t="str">
        <f>VLOOKUP(A20,'Master Akun'!$A$6:$B$44,2,FALSE)</f>
        <v>Tanah</v>
      </c>
      <c r="C20" s="1"/>
      <c r="D20" s="6">
        <f>VLOOKUP(A20,'Master Akun'!$A$6:$D$44,4,FALSE)</f>
        <v>165000000</v>
      </c>
      <c r="E20" s="6"/>
      <c r="F20" s="6"/>
      <c r="G20" s="6"/>
      <c r="H20" s="16">
        <f t="shared" si="0"/>
        <v>165000000</v>
      </c>
      <c r="I20" s="6"/>
    </row>
    <row r="21" spans="1:9" x14ac:dyDescent="0.25">
      <c r="A21" s="1" t="s">
        <v>20</v>
      </c>
      <c r="B21" s="14" t="str">
        <f>VLOOKUP(A21,'Master Akun'!$A$6:$B$44,2,FALSE)</f>
        <v>Bangunan</v>
      </c>
      <c r="C21" s="1"/>
      <c r="D21" s="6">
        <f>VLOOKUP(A21,'Master Akun'!$A$6:$D$44,4,FALSE)</f>
        <v>210000000</v>
      </c>
      <c r="E21" s="6"/>
      <c r="F21" s="6"/>
      <c r="G21" s="6"/>
      <c r="H21" s="16">
        <f t="shared" si="0"/>
        <v>210000000</v>
      </c>
      <c r="I21" s="6"/>
    </row>
    <row r="22" spans="1:9" x14ac:dyDescent="0.25">
      <c r="A22" s="1" t="s">
        <v>21</v>
      </c>
      <c r="B22" s="14" t="str">
        <f>VLOOKUP(A22,'Master Akun'!$A$6:$B$44,2,FALSE)</f>
        <v>Akumulasi Penyusutan Bangunan</v>
      </c>
      <c r="C22" s="1"/>
      <c r="D22" s="6"/>
      <c r="E22" s="6">
        <f>VLOOKUP(A22,'Master Akun'!$A$6:$E$44,5,FALSE)</f>
        <v>105000000</v>
      </c>
      <c r="F22" s="6"/>
      <c r="G22" s="6"/>
      <c r="H22" s="16"/>
      <c r="I22" s="6">
        <f>VLOOKUP(A22,'Master Akun'!$A$6:$E$45,5,FALSE)</f>
        <v>105000000</v>
      </c>
    </row>
    <row r="23" spans="1:9" x14ac:dyDescent="0.25">
      <c r="A23" s="1" t="s">
        <v>22</v>
      </c>
      <c r="B23" s="14" t="str">
        <f>VLOOKUP(A23,'Master Akun'!$A$6:$B$44,2,FALSE)</f>
        <v xml:space="preserve">Kendaraan </v>
      </c>
      <c r="C23" s="1"/>
      <c r="D23" s="6">
        <f>VLOOKUP(A23,'Master Akun'!$A$6:$D$44,4,FALSE)</f>
        <v>175000000</v>
      </c>
      <c r="E23" s="6"/>
      <c r="F23" s="6"/>
      <c r="G23" s="6"/>
      <c r="H23" s="16">
        <f t="shared" si="0"/>
        <v>175000000</v>
      </c>
      <c r="I23" s="6"/>
    </row>
    <row r="24" spans="1:9" x14ac:dyDescent="0.25">
      <c r="A24" s="1" t="s">
        <v>23</v>
      </c>
      <c r="B24" s="14" t="str">
        <f>VLOOKUP(A24,'Master Akun'!$A$6:$B$44,2,FALSE)</f>
        <v>Akumulasi Penyusutan Kendaraan</v>
      </c>
      <c r="C24" s="1"/>
      <c r="D24" s="6"/>
      <c r="E24" s="6">
        <f>VLOOKUP(A24,'Master Akun'!$A$6:$E$44,5,FALSE)</f>
        <v>108862304</v>
      </c>
      <c r="F24" s="6"/>
      <c r="G24" s="6"/>
      <c r="H24" s="16"/>
      <c r="I24" s="6">
        <f>VLOOKUP(A24,'Master Akun'!$A$6:$E$45,5,FALSE)</f>
        <v>108862304</v>
      </c>
    </row>
    <row r="25" spans="1:9" x14ac:dyDescent="0.25">
      <c r="A25" s="1" t="s">
        <v>24</v>
      </c>
      <c r="B25" s="14" t="str">
        <f>VLOOKUP(A25,'Master Akun'!$A$6:$B$44,2,FALSE)</f>
        <v>Peralatan</v>
      </c>
      <c r="C25" s="1"/>
      <c r="D25" s="6">
        <f>VLOOKUP(A25,'Master Akun'!$A$6:$D$44,4,FALSE)</f>
        <v>220000000</v>
      </c>
      <c r="E25" s="6"/>
      <c r="F25" s="6"/>
      <c r="G25" s="6"/>
      <c r="H25" s="16">
        <f t="shared" si="0"/>
        <v>220000000</v>
      </c>
      <c r="I25" s="6"/>
    </row>
    <row r="26" spans="1:9" x14ac:dyDescent="0.25">
      <c r="A26" s="1" t="s">
        <v>25</v>
      </c>
      <c r="B26" s="14" t="str">
        <f>VLOOKUP(A26,'Master Akun'!$A$6:$B$44,2,FALSE)</f>
        <v>Akumulasi Penyusutan Kendaraan</v>
      </c>
      <c r="C26" s="1"/>
      <c r="D26" s="6"/>
      <c r="E26" s="6">
        <f>VLOOKUP(A26,'Master Akun'!$A$6:$E$44,5,FALSE)</f>
        <v>188240740</v>
      </c>
      <c r="F26" s="6"/>
      <c r="G26" s="6"/>
      <c r="H26" s="16"/>
      <c r="I26" s="6">
        <f>VLOOKUP(A26,'Master Akun'!$A$6:$E$45,5,FALSE)</f>
        <v>188240740</v>
      </c>
    </row>
    <row r="27" spans="1:9" x14ac:dyDescent="0.25">
      <c r="A27" s="1" t="s">
        <v>26</v>
      </c>
      <c r="B27" s="14" t="str">
        <f>VLOOKUP(A27,'Master Akun'!$A$6:$B$44,2,FALSE)</f>
        <v xml:space="preserve">Hutang Usaha </v>
      </c>
      <c r="C27" s="1"/>
      <c r="D27" s="6"/>
      <c r="E27" s="6">
        <f>VLOOKUP(A27,'Master Akun'!$A$6:$E$44,5,FALSE)</f>
        <v>196000000</v>
      </c>
      <c r="F27" s="6"/>
      <c r="G27" s="6"/>
      <c r="H27" s="16"/>
      <c r="I27" s="6">
        <f>VLOOKUP(A27,'Master Akun'!$A$6:$E$45,5,FALSE)</f>
        <v>196000000</v>
      </c>
    </row>
    <row r="28" spans="1:9" x14ac:dyDescent="0.25">
      <c r="A28" s="1" t="s">
        <v>27</v>
      </c>
      <c r="B28" s="14" t="str">
        <f>VLOOKUP(A28,'Master Akun'!$A$6:$B$44,2,FALSE)</f>
        <v>PPN Keluaran</v>
      </c>
      <c r="C28" s="1"/>
      <c r="D28" s="6"/>
      <c r="E28" s="6">
        <f>VLOOKUP(A28,'Master Akun'!$A$6:$E$44,5,FALSE)</f>
        <v>23520000</v>
      </c>
      <c r="F28" s="6"/>
      <c r="G28" s="6"/>
      <c r="H28" s="16"/>
      <c r="I28" s="6">
        <f>VLOOKUP(A28,'Master Akun'!$A$6:$E$45,5,FALSE)</f>
        <v>23520000</v>
      </c>
    </row>
    <row r="29" spans="1:9" x14ac:dyDescent="0.25">
      <c r="A29" s="1" t="s">
        <v>28</v>
      </c>
      <c r="B29" s="14" t="str">
        <f>VLOOKUP(A29,'Master Akun'!$A$6:$B$44,2,FALSE)</f>
        <v>Hutang Pajak Penghasilan</v>
      </c>
      <c r="C29" s="1"/>
      <c r="D29" s="6"/>
      <c r="E29" s="6"/>
      <c r="F29" s="6"/>
      <c r="G29" s="6"/>
      <c r="H29" s="16"/>
      <c r="I29" s="6"/>
    </row>
    <row r="30" spans="1:9" x14ac:dyDescent="0.25">
      <c r="A30" s="1" t="s">
        <v>29</v>
      </c>
      <c r="B30" s="14" t="str">
        <f>VLOOKUP(A30,'Master Akun'!$A$6:$B$44,2,FALSE)</f>
        <v>Hutang Bank</v>
      </c>
      <c r="C30" s="1"/>
      <c r="D30" s="6"/>
      <c r="E30" s="6">
        <f>VLOOKUP(A30,'Master Akun'!$A$6:$E$44,5,FALSE)</f>
        <v>301909436</v>
      </c>
      <c r="F30" s="6"/>
      <c r="G30" s="6"/>
      <c r="H30" s="16"/>
      <c r="I30" s="6">
        <f>VLOOKUP(A30,'Master Akun'!$A$6:$E$45,5,FALSE)</f>
        <v>301909436</v>
      </c>
    </row>
    <row r="31" spans="1:9" x14ac:dyDescent="0.25">
      <c r="A31" s="1" t="s">
        <v>30</v>
      </c>
      <c r="B31" s="14" t="str">
        <f>VLOOKUP(A31,'Master Akun'!$A$6:$B$44,2,FALSE)</f>
        <v>Modal Saham</v>
      </c>
      <c r="C31" s="1"/>
      <c r="D31" s="6"/>
      <c r="E31" s="6">
        <f>VLOOKUP(A31,'Master Akun'!$A$6:$E$44,5,FALSE)</f>
        <v>700000000</v>
      </c>
      <c r="F31" s="6"/>
      <c r="G31" s="6"/>
      <c r="H31" s="16"/>
      <c r="I31" s="16">
        <f>SUM(E31+G31)</f>
        <v>700000000</v>
      </c>
    </row>
    <row r="32" spans="1:9" x14ac:dyDescent="0.25">
      <c r="A32" s="1" t="s">
        <v>31</v>
      </c>
      <c r="B32" s="14" t="str">
        <f>VLOOKUP(A32,'Master Akun'!$A$6:$B$44,2,FALSE)</f>
        <v>Laba Di Tahan</v>
      </c>
      <c r="C32" s="1"/>
      <c r="D32" s="6"/>
      <c r="E32" s="6">
        <f>VLOOKUP(A32,'Master Akun'!$A$6:$E$44,5,FALSE)</f>
        <v>576000000</v>
      </c>
      <c r="F32" s="6"/>
      <c r="G32" s="6"/>
      <c r="H32" s="16"/>
      <c r="I32" s="16">
        <f t="shared" ref="I32:I43" si="1">SUM(E32+G32)</f>
        <v>576000000</v>
      </c>
    </row>
    <row r="33" spans="1:9" x14ac:dyDescent="0.25">
      <c r="A33" s="1" t="s">
        <v>32</v>
      </c>
      <c r="B33" s="14" t="str">
        <f>VLOOKUP(A33,'Master Akun'!$A$6:$B$44,2,FALSE)</f>
        <v>Penjualan</v>
      </c>
      <c r="C33" s="1"/>
      <c r="D33" s="6"/>
      <c r="E33" s="6">
        <f>VLOOKUP(A33,'Master Akun'!$A$6:$E$44,5,FALSE)</f>
        <v>975700000</v>
      </c>
      <c r="F33" s="6"/>
      <c r="G33" s="6">
        <f>VLOOKUP(A33,'Jurnal Umum'!$A$7:$G$16,7,FALSE)</f>
        <v>25000000</v>
      </c>
      <c r="H33" s="16"/>
      <c r="I33" s="16">
        <f t="shared" si="1"/>
        <v>1000700000</v>
      </c>
    </row>
    <row r="34" spans="1:9" x14ac:dyDescent="0.25">
      <c r="A34" s="1" t="s">
        <v>33</v>
      </c>
      <c r="B34" s="14" t="str">
        <f>VLOOKUP(A34,'Master Akun'!$A$6:$B$44,2,FALSE)</f>
        <v>Potongan Penjualan</v>
      </c>
      <c r="C34" s="1"/>
      <c r="D34" s="6">
        <f>VLOOKUP(A34,'Master Akun'!$A$6:$D$44,4,FALSE)</f>
        <v>9757000</v>
      </c>
      <c r="E34" s="6"/>
      <c r="F34" s="6"/>
      <c r="G34" s="6"/>
      <c r="H34" s="16">
        <f t="shared" si="0"/>
        <v>9757000</v>
      </c>
      <c r="I34" s="16"/>
    </row>
    <row r="35" spans="1:9" x14ac:dyDescent="0.25">
      <c r="A35" s="1" t="s">
        <v>34</v>
      </c>
      <c r="B35" s="14" t="str">
        <f>VLOOKUP(A35,'Master Akun'!$A$6:$B$44,2,FALSE)</f>
        <v>Retur Penjualan</v>
      </c>
      <c r="C35" s="1"/>
      <c r="D35" s="6">
        <f>VLOOKUP(A35,'Master Akun'!$A$6:$D$44,4,FALSE)</f>
        <v>29271000</v>
      </c>
      <c r="E35" s="6"/>
      <c r="F35" s="6"/>
      <c r="G35" s="6"/>
      <c r="H35" s="16">
        <f t="shared" si="0"/>
        <v>29271000</v>
      </c>
      <c r="I35" s="16"/>
    </row>
    <row r="36" spans="1:9" x14ac:dyDescent="0.25">
      <c r="A36" s="1" t="s">
        <v>35</v>
      </c>
      <c r="B36" s="14" t="str">
        <f>VLOOKUP(A36,'Master Akun'!$A$6:$B$44,2,FALSE)</f>
        <v>Harga Pokok Penjualan</v>
      </c>
      <c r="C36" s="1"/>
      <c r="D36" s="6">
        <f>VLOOKUP(A36,'Master Akun'!$A$6:$D$44,4,FALSE)</f>
        <v>682990000</v>
      </c>
      <c r="E36" s="6"/>
      <c r="F36" s="6"/>
      <c r="G36" s="6"/>
      <c r="H36" s="16">
        <f t="shared" si="0"/>
        <v>682990000</v>
      </c>
      <c r="I36" s="16"/>
    </row>
    <row r="37" spans="1:9" x14ac:dyDescent="0.25">
      <c r="A37" s="15" t="s">
        <v>36</v>
      </c>
      <c r="B37" s="14" t="str">
        <f>VLOOKUP(A37,'Master Akun'!$A$6:$B$44,2,FALSE)</f>
        <v>Biaya Gaji Dan Upah Penjualan</v>
      </c>
      <c r="C37" s="1"/>
      <c r="D37" s="6">
        <f>VLOOKUP(A37,'Master Akun'!$A$6:$D$44,4,FALSE)</f>
        <v>50000000</v>
      </c>
      <c r="E37" s="6"/>
      <c r="F37" s="6">
        <f>VLOOKUP(A37,'Jurnal Umum'!$A$7:$G$16,6,FALSE)</f>
        <v>28000000</v>
      </c>
      <c r="G37" s="6"/>
      <c r="H37" s="16">
        <f t="shared" si="0"/>
        <v>78000000</v>
      </c>
      <c r="I37" s="16"/>
    </row>
    <row r="38" spans="1:9" x14ac:dyDescent="0.25">
      <c r="A38" s="15" t="s">
        <v>67</v>
      </c>
      <c r="B38" s="14" t="str">
        <f>VLOOKUP(A38,'Master Akun'!$A$6:$B$44,2,FALSE)</f>
        <v>Biaya Gaji Dan Upah Adm</v>
      </c>
      <c r="C38" s="1"/>
      <c r="D38" s="6">
        <f>VLOOKUP(A38,'Master Akun'!$A$6:$D$44,4,FALSE)</f>
        <v>100000000</v>
      </c>
      <c r="E38" s="6"/>
      <c r="F38" s="6"/>
      <c r="G38" s="6"/>
      <c r="H38" s="16">
        <f t="shared" si="0"/>
        <v>100000000</v>
      </c>
      <c r="I38" s="16"/>
    </row>
    <row r="39" spans="1:9" x14ac:dyDescent="0.25">
      <c r="A39" s="15" t="s">
        <v>68</v>
      </c>
      <c r="B39" s="14" t="str">
        <f>VLOOKUP(A39,'Master Akun'!$A$6:$B$44,2,FALSE)</f>
        <v>Biaya Listrik, Telp, Dan Air</v>
      </c>
      <c r="C39" s="1"/>
      <c r="D39" s="6">
        <f>VLOOKUP(A39,'Master Akun'!$A$6:$D$44,4,FALSE)</f>
        <v>12700000</v>
      </c>
      <c r="E39" s="6"/>
      <c r="F39" s="6">
        <f>VLOOKUP(A39,'Jurnal Umum'!$A$7:$G$16,6,FALSE)</f>
        <v>5600000</v>
      </c>
      <c r="G39" s="6"/>
      <c r="H39" s="16">
        <f t="shared" si="0"/>
        <v>18300000</v>
      </c>
      <c r="I39" s="16"/>
    </row>
    <row r="40" spans="1:9" x14ac:dyDescent="0.25">
      <c r="A40" s="15" t="s">
        <v>69</v>
      </c>
      <c r="B40" s="14" t="str">
        <f>VLOOKUP(A40,'Master Akun'!$A$6:$B$44,2,FALSE)</f>
        <v>Biaya Pemeliharaan Dan Perbaikan</v>
      </c>
      <c r="C40" s="1"/>
      <c r="D40" s="6">
        <f>VLOOKUP(A40,'Master Akun'!$A$6:$D$44,4,FALSE)</f>
        <v>6850000</v>
      </c>
      <c r="E40" s="6"/>
      <c r="F40" s="6"/>
      <c r="G40" s="6"/>
      <c r="H40" s="16">
        <f t="shared" si="0"/>
        <v>6850000</v>
      </c>
      <c r="I40" s="16"/>
    </row>
    <row r="41" spans="1:9" x14ac:dyDescent="0.25">
      <c r="A41" s="15" t="s">
        <v>70</v>
      </c>
      <c r="B41" s="14" t="str">
        <f>VLOOKUP(A41,'Master Akun'!$A$6:$B$44,2,FALSE)</f>
        <v>Biaya Entertaint</v>
      </c>
      <c r="C41" s="1"/>
      <c r="D41" s="6">
        <f>VLOOKUP(A41,'Master Akun'!$A$6:$D$44,4,FALSE)</f>
        <v>1600000</v>
      </c>
      <c r="E41" s="6"/>
      <c r="F41" s="6">
        <f>VLOOKUP(A41,'Jurnal Umum'!$A$7:$G$16,6,FALSE)</f>
        <v>475000</v>
      </c>
      <c r="G41" s="6"/>
      <c r="H41" s="16">
        <f t="shared" si="0"/>
        <v>2075000</v>
      </c>
      <c r="I41" s="16"/>
    </row>
    <row r="42" spans="1:9" x14ac:dyDescent="0.25">
      <c r="A42" s="15" t="s">
        <v>71</v>
      </c>
      <c r="B42" s="14" t="str">
        <f>VLOOKUP(A42,'Master Akun'!$A$6:$B$44,2,FALSE)</f>
        <v>Pendapatan Jasa Giro</v>
      </c>
      <c r="C42" s="1"/>
      <c r="D42" s="6"/>
      <c r="E42" s="6">
        <f>VLOOKUP(A42,'Master Akun'!$A$6:$E$44,5,FALSE)</f>
        <v>3500000</v>
      </c>
      <c r="F42" s="6"/>
      <c r="G42" s="6"/>
      <c r="H42" s="16"/>
      <c r="I42" s="16">
        <f t="shared" si="1"/>
        <v>3500000</v>
      </c>
    </row>
    <row r="43" spans="1:9" x14ac:dyDescent="0.25">
      <c r="A43" s="17" t="s">
        <v>72</v>
      </c>
      <c r="B43" s="14" t="str">
        <f>VLOOKUP(A43,'Master Akun'!$A$6:$B$44,2,FALSE)</f>
        <v>Pendapatan Deviden</v>
      </c>
      <c r="C43" s="1"/>
      <c r="D43" s="6"/>
      <c r="E43" s="6">
        <f>VLOOKUP(A43,'Master Akun'!$A$6:$E$44,5,FALSE)</f>
        <v>12045000</v>
      </c>
      <c r="F43" s="6"/>
      <c r="G43" s="6"/>
      <c r="H43" s="16"/>
      <c r="I43" s="16">
        <f t="shared" si="1"/>
        <v>12045000</v>
      </c>
    </row>
    <row r="44" spans="1:9" x14ac:dyDescent="0.25">
      <c r="A44" s="1" t="s">
        <v>73</v>
      </c>
      <c r="B44" s="14" t="str">
        <f>VLOOKUP(A44,'Master Akun'!$A$6:$B$44,2,FALSE)</f>
        <v>Biaya Administrasi Bank</v>
      </c>
      <c r="C44" s="1"/>
      <c r="D44" s="6">
        <f>VLOOKUP(A44,'Master Akun'!$A$6:$D$44,4,FALSE)</f>
        <v>55000</v>
      </c>
      <c r="E44" s="6"/>
      <c r="F44" s="1"/>
      <c r="G44" s="1"/>
      <c r="H44" s="16">
        <f t="shared" si="0"/>
        <v>55000</v>
      </c>
      <c r="I44" s="16"/>
    </row>
    <row r="45" spans="1:9" x14ac:dyDescent="0.25">
      <c r="A45" s="1" t="s">
        <v>74</v>
      </c>
      <c r="B45" s="14" t="str">
        <f>VLOOKUP(A45,'Master Akun'!$A$6:$B$44,2,FALSE)</f>
        <v>Biaya Bunga Bank</v>
      </c>
      <c r="C45" s="1"/>
      <c r="D45" s="6">
        <f>VLOOKUP(A45,'Master Akun'!$A$6:$D$44,4,FALSE)</f>
        <v>65429198</v>
      </c>
      <c r="E45" s="6"/>
      <c r="F45" s="1"/>
      <c r="G45" s="1"/>
      <c r="H45" s="16">
        <f t="shared" si="0"/>
        <v>65429198</v>
      </c>
      <c r="I45" s="16"/>
    </row>
    <row r="46" spans="1:9" x14ac:dyDescent="0.25">
      <c r="A46" s="36" t="s">
        <v>83</v>
      </c>
      <c r="B46" s="37"/>
      <c r="C46" s="38"/>
      <c r="D46" s="34">
        <f>SUM(D7:D45)</f>
        <v>3201617480</v>
      </c>
      <c r="E46" s="34">
        <f>SUM(E7:E45)</f>
        <v>3201617480</v>
      </c>
      <c r="F46" s="34">
        <f t="shared" ref="F46:I46" si="2">SUM(F7:F45)</f>
        <v>159075000</v>
      </c>
      <c r="G46" s="34">
        <f t="shared" si="2"/>
        <v>159075000</v>
      </c>
      <c r="H46" s="34">
        <f t="shared" si="2"/>
        <v>3226617480</v>
      </c>
      <c r="I46" s="34">
        <f t="shared" si="2"/>
        <v>3226617480</v>
      </c>
    </row>
    <row r="47" spans="1:9" x14ac:dyDescent="0.25">
      <c r="A47" s="39"/>
      <c r="B47" s="40"/>
      <c r="C47" s="41"/>
      <c r="D47" s="35"/>
      <c r="E47" s="35"/>
      <c r="F47" s="35"/>
      <c r="G47" s="35"/>
      <c r="H47" s="35"/>
      <c r="I47" s="35"/>
    </row>
  </sheetData>
  <mergeCells count="13">
    <mergeCell ref="H5:I5"/>
    <mergeCell ref="A5:A6"/>
    <mergeCell ref="B5:B6"/>
    <mergeCell ref="C5:C6"/>
    <mergeCell ref="D5:E5"/>
    <mergeCell ref="F5:G5"/>
    <mergeCell ref="H46:H47"/>
    <mergeCell ref="I46:I47"/>
    <mergeCell ref="A46:C47"/>
    <mergeCell ref="D46:D47"/>
    <mergeCell ref="E46:E47"/>
    <mergeCell ref="F46:F47"/>
    <mergeCell ref="G46:G47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2"/>
  <sheetViews>
    <sheetView tabSelected="1" workbookViewId="0">
      <selection activeCell="F248" sqref="F248:G248"/>
    </sheetView>
  </sheetViews>
  <sheetFormatPr defaultRowHeight="15" x14ac:dyDescent="0.25"/>
  <cols>
    <col min="1" max="1" width="14.7109375" customWidth="1"/>
    <col min="2" max="2" width="15.42578125" customWidth="1"/>
    <col min="3" max="3" width="31.7109375" customWidth="1"/>
    <col min="4" max="4" width="22.5703125" customWidth="1"/>
    <col min="5" max="6" width="18.28515625" customWidth="1"/>
    <col min="7" max="7" width="19" customWidth="1"/>
  </cols>
  <sheetData>
    <row r="1" spans="1:7" ht="23.25" x14ac:dyDescent="0.35">
      <c r="B1" s="10" t="s">
        <v>125</v>
      </c>
      <c r="C1" s="10"/>
      <c r="D1" s="10"/>
      <c r="E1" s="11"/>
    </row>
    <row r="2" spans="1:7" ht="23.25" x14ac:dyDescent="0.35">
      <c r="B2" s="10" t="s">
        <v>126</v>
      </c>
      <c r="C2" s="10"/>
      <c r="D2" s="10"/>
      <c r="E2" s="11"/>
    </row>
    <row r="5" spans="1:7" x14ac:dyDescent="0.25">
      <c r="A5" t="s">
        <v>127</v>
      </c>
      <c r="C5" s="11" t="s">
        <v>7</v>
      </c>
    </row>
    <row r="6" spans="1:7" x14ac:dyDescent="0.25">
      <c r="A6" t="s">
        <v>128</v>
      </c>
      <c r="C6" t="str">
        <f>VLOOKUP(C5,'Master Akun'!$A$6:$B$44,2,FALSE)</f>
        <v>Kas Kecil</v>
      </c>
    </row>
    <row r="8" spans="1:7" x14ac:dyDescent="0.25">
      <c r="A8" s="44" t="s">
        <v>100</v>
      </c>
      <c r="B8" s="44" t="s">
        <v>129</v>
      </c>
      <c r="C8" s="44" t="s">
        <v>3</v>
      </c>
      <c r="D8" s="44" t="s">
        <v>4</v>
      </c>
      <c r="E8" s="44" t="s">
        <v>5</v>
      </c>
      <c r="F8" s="52" t="s">
        <v>130</v>
      </c>
      <c r="G8" s="53"/>
    </row>
    <row r="9" spans="1:7" x14ac:dyDescent="0.25">
      <c r="A9" s="45"/>
      <c r="B9" s="45"/>
      <c r="C9" s="45"/>
      <c r="D9" s="45"/>
      <c r="E9" s="45"/>
      <c r="F9" s="19" t="s">
        <v>4</v>
      </c>
      <c r="G9" s="19" t="s">
        <v>5</v>
      </c>
    </row>
    <row r="10" spans="1:7" x14ac:dyDescent="0.25">
      <c r="A10" s="1"/>
      <c r="B10" s="1"/>
      <c r="C10" s="1" t="s">
        <v>118</v>
      </c>
      <c r="D10" s="6"/>
      <c r="E10" s="6"/>
      <c r="F10" s="6">
        <f>VLOOKUP(C5,'Master Akun'!$A$6:$D$44,4,FALSE)</f>
        <v>5000000</v>
      </c>
      <c r="G10" s="6"/>
    </row>
    <row r="11" spans="1:7" x14ac:dyDescent="0.25">
      <c r="A11" s="1"/>
      <c r="B11" s="1"/>
      <c r="C11" s="1" t="s">
        <v>131</v>
      </c>
      <c r="D11" s="6">
        <f>VLOOKUP(C5,'Jurnal Umum'!$A$7:$G$16,6,FALSE)</f>
        <v>25000000</v>
      </c>
      <c r="E11" s="6"/>
      <c r="F11" s="6"/>
      <c r="G11" s="6"/>
    </row>
    <row r="12" spans="1:7" x14ac:dyDescent="0.25">
      <c r="A12" s="1"/>
      <c r="B12" s="1"/>
      <c r="C12" s="1" t="s">
        <v>62</v>
      </c>
      <c r="D12" s="6"/>
      <c r="E12" s="6">
        <v>25000000</v>
      </c>
      <c r="F12" s="6"/>
      <c r="G12" s="6"/>
    </row>
    <row r="13" spans="1:7" x14ac:dyDescent="0.25">
      <c r="A13" s="1"/>
      <c r="B13" s="1"/>
      <c r="C13" s="1"/>
      <c r="D13" s="6"/>
      <c r="E13" s="6"/>
      <c r="F13" s="6"/>
      <c r="G13" s="6"/>
    </row>
    <row r="14" spans="1:7" x14ac:dyDescent="0.25">
      <c r="D14" s="18"/>
      <c r="E14" s="18"/>
      <c r="F14" s="18"/>
      <c r="G14" s="18"/>
    </row>
    <row r="15" spans="1:7" x14ac:dyDescent="0.25">
      <c r="A15" t="s">
        <v>127</v>
      </c>
      <c r="C15" s="11" t="s">
        <v>6</v>
      </c>
      <c r="D15" s="18"/>
      <c r="E15" s="18"/>
      <c r="F15" s="18"/>
      <c r="G15" s="18"/>
    </row>
    <row r="16" spans="1:7" x14ac:dyDescent="0.25">
      <c r="A16" t="s">
        <v>128</v>
      </c>
      <c r="C16" t="str">
        <f>VLOOKUP(C15,'Master Akun'!$A$6:$B$44,2,FALSE)</f>
        <v>Bank</v>
      </c>
      <c r="D16" s="18"/>
      <c r="E16" s="18"/>
      <c r="F16" s="18"/>
      <c r="G16" s="18"/>
    </row>
    <row r="17" spans="1:7" x14ac:dyDescent="0.25">
      <c r="D17" s="18"/>
      <c r="E17" s="18"/>
      <c r="F17" s="18"/>
      <c r="G17" s="18"/>
    </row>
    <row r="18" spans="1:7" x14ac:dyDescent="0.25">
      <c r="A18" s="44" t="s">
        <v>100</v>
      </c>
      <c r="B18" s="44" t="s">
        <v>129</v>
      </c>
      <c r="C18" s="44" t="s">
        <v>3</v>
      </c>
      <c r="D18" s="46" t="s">
        <v>4</v>
      </c>
      <c r="E18" s="46" t="s">
        <v>5</v>
      </c>
      <c r="F18" s="50" t="s">
        <v>130</v>
      </c>
      <c r="G18" s="51"/>
    </row>
    <row r="19" spans="1:7" x14ac:dyDescent="0.25">
      <c r="A19" s="45"/>
      <c r="B19" s="45"/>
      <c r="C19" s="45"/>
      <c r="D19" s="47"/>
      <c r="E19" s="47"/>
      <c r="F19" s="20" t="s">
        <v>4</v>
      </c>
      <c r="G19" s="20" t="s">
        <v>5</v>
      </c>
    </row>
    <row r="20" spans="1:7" x14ac:dyDescent="0.25">
      <c r="A20" s="1"/>
      <c r="B20" s="1"/>
      <c r="C20" s="1" t="s">
        <v>118</v>
      </c>
      <c r="D20" s="6"/>
      <c r="E20" s="6"/>
      <c r="F20" s="6">
        <f>VLOOKUP(C15,'Master Akun'!$A$6:$D$44,4,FALSE)</f>
        <v>208080282</v>
      </c>
      <c r="G20" s="6"/>
    </row>
    <row r="21" spans="1:7" x14ac:dyDescent="0.25">
      <c r="A21" s="1"/>
      <c r="B21" s="1"/>
      <c r="C21" s="1"/>
      <c r="D21" s="6"/>
      <c r="E21" s="6"/>
      <c r="F21" s="6"/>
      <c r="G21" s="6"/>
    </row>
    <row r="22" spans="1:7" x14ac:dyDescent="0.25">
      <c r="A22" s="1"/>
      <c r="B22" s="1"/>
      <c r="C22" s="1" t="s">
        <v>121</v>
      </c>
      <c r="D22" s="6"/>
      <c r="E22" s="6"/>
      <c r="F22" s="6"/>
      <c r="G22" s="6"/>
    </row>
    <row r="23" spans="1:7" x14ac:dyDescent="0.25">
      <c r="D23" s="18"/>
      <c r="E23" s="18"/>
      <c r="F23" s="18"/>
      <c r="G23" s="18"/>
    </row>
    <row r="24" spans="1:7" x14ac:dyDescent="0.25">
      <c r="D24" s="18"/>
      <c r="E24" s="18"/>
      <c r="F24" s="18"/>
      <c r="G24" s="18"/>
    </row>
    <row r="25" spans="1:7" x14ac:dyDescent="0.25">
      <c r="A25" t="s">
        <v>127</v>
      </c>
      <c r="C25" s="11" t="s">
        <v>8</v>
      </c>
      <c r="D25" s="18"/>
      <c r="E25" s="18"/>
      <c r="F25" s="18"/>
      <c r="G25" s="18"/>
    </row>
    <row r="26" spans="1:7" x14ac:dyDescent="0.25">
      <c r="A26" t="s">
        <v>128</v>
      </c>
      <c r="C26" t="str">
        <f>VLOOKUP(C25,'Master Akun'!$A$6:$B$44,2,FALSE)</f>
        <v>Surat Surat Berharga</v>
      </c>
      <c r="D26" s="18"/>
      <c r="E26" s="18"/>
      <c r="F26" s="18"/>
      <c r="G26" s="18"/>
    </row>
    <row r="27" spans="1:7" x14ac:dyDescent="0.25">
      <c r="D27" s="18"/>
      <c r="E27" s="18"/>
      <c r="F27" s="18"/>
      <c r="G27" s="18"/>
    </row>
    <row r="28" spans="1:7" x14ac:dyDescent="0.25">
      <c r="A28" s="44" t="s">
        <v>100</v>
      </c>
      <c r="B28" s="44" t="s">
        <v>129</v>
      </c>
      <c r="C28" s="44" t="s">
        <v>3</v>
      </c>
      <c r="D28" s="46" t="s">
        <v>4</v>
      </c>
      <c r="E28" s="46" t="s">
        <v>5</v>
      </c>
      <c r="F28" s="50" t="s">
        <v>130</v>
      </c>
      <c r="G28" s="51"/>
    </row>
    <row r="29" spans="1:7" x14ac:dyDescent="0.25">
      <c r="A29" s="45"/>
      <c r="B29" s="45"/>
      <c r="C29" s="45"/>
      <c r="D29" s="47"/>
      <c r="E29" s="47"/>
      <c r="F29" s="20" t="s">
        <v>4</v>
      </c>
      <c r="G29" s="20" t="s">
        <v>5</v>
      </c>
    </row>
    <row r="30" spans="1:7" x14ac:dyDescent="0.25">
      <c r="A30" s="1"/>
      <c r="B30" s="1"/>
      <c r="C30" s="1" t="s">
        <v>118</v>
      </c>
      <c r="D30" s="6"/>
      <c r="E30" s="6"/>
      <c r="F30" s="6">
        <f>VLOOKUP(C25,'Master Akun'!$A$6:$D$44,4,FALSE)</f>
        <v>90405000</v>
      </c>
      <c r="G30" s="6"/>
    </row>
    <row r="31" spans="1:7" x14ac:dyDescent="0.25">
      <c r="A31" s="1"/>
      <c r="B31" s="1"/>
      <c r="C31" s="1"/>
      <c r="D31" s="6"/>
      <c r="E31" s="6"/>
      <c r="F31" s="6"/>
      <c r="G31" s="6"/>
    </row>
    <row r="32" spans="1:7" x14ac:dyDescent="0.25">
      <c r="A32" s="1"/>
      <c r="B32" s="1"/>
      <c r="C32" s="1" t="s">
        <v>121</v>
      </c>
      <c r="D32" s="6"/>
      <c r="E32" s="6"/>
      <c r="F32" s="6"/>
      <c r="G32" s="6"/>
    </row>
    <row r="33" spans="1:7" x14ac:dyDescent="0.25">
      <c r="D33" s="18"/>
      <c r="E33" s="18"/>
      <c r="F33" s="18"/>
      <c r="G33" s="18"/>
    </row>
    <row r="34" spans="1:7" x14ac:dyDescent="0.25">
      <c r="D34" s="18"/>
      <c r="E34" s="18"/>
      <c r="F34" s="18"/>
      <c r="G34" s="18"/>
    </row>
    <row r="35" spans="1:7" x14ac:dyDescent="0.25">
      <c r="A35" t="s">
        <v>127</v>
      </c>
      <c r="C35" s="11" t="s">
        <v>9</v>
      </c>
      <c r="D35" s="18"/>
      <c r="E35" s="18"/>
      <c r="F35" s="18"/>
      <c r="G35" s="18"/>
    </row>
    <row r="36" spans="1:7" x14ac:dyDescent="0.25">
      <c r="A36" t="s">
        <v>128</v>
      </c>
      <c r="C36" t="str">
        <f>VLOOKUP(C35,'Master Akun'!$A$6:$B$44,2,FALSE)</f>
        <v>Piutang Usaha</v>
      </c>
      <c r="D36" s="18"/>
      <c r="E36" s="18"/>
      <c r="F36" s="18"/>
      <c r="G36" s="18"/>
    </row>
    <row r="37" spans="1:7" x14ac:dyDescent="0.25">
      <c r="D37" s="18"/>
      <c r="E37" s="18"/>
      <c r="F37" s="18"/>
      <c r="G37" s="18"/>
    </row>
    <row r="38" spans="1:7" x14ac:dyDescent="0.25">
      <c r="A38" s="44" t="s">
        <v>100</v>
      </c>
      <c r="B38" s="44" t="s">
        <v>129</v>
      </c>
      <c r="C38" s="44" t="s">
        <v>3</v>
      </c>
      <c r="D38" s="46" t="s">
        <v>4</v>
      </c>
      <c r="E38" s="46" t="s">
        <v>5</v>
      </c>
      <c r="F38" s="50" t="s">
        <v>130</v>
      </c>
      <c r="G38" s="51"/>
    </row>
    <row r="39" spans="1:7" x14ac:dyDescent="0.25">
      <c r="A39" s="45"/>
      <c r="B39" s="45"/>
      <c r="C39" s="45"/>
      <c r="D39" s="47"/>
      <c r="E39" s="47"/>
      <c r="F39" s="20" t="s">
        <v>4</v>
      </c>
      <c r="G39" s="20" t="s">
        <v>5</v>
      </c>
    </row>
    <row r="40" spans="1:7" x14ac:dyDescent="0.25">
      <c r="A40" s="1"/>
      <c r="B40" s="1"/>
      <c r="C40" s="1" t="s">
        <v>118</v>
      </c>
      <c r="D40" s="6"/>
      <c r="E40" s="6"/>
      <c r="F40" s="6">
        <f>VLOOKUP(C35,'Master Akun'!$A$6:$D$44,4,FALSE)</f>
        <v>181500000</v>
      </c>
      <c r="G40" s="6"/>
    </row>
    <row r="41" spans="1:7" x14ac:dyDescent="0.25">
      <c r="A41" s="1"/>
      <c r="B41" s="1"/>
      <c r="C41" s="1"/>
      <c r="D41" s="6"/>
      <c r="E41" s="6"/>
      <c r="F41" s="6"/>
      <c r="G41" s="6"/>
    </row>
    <row r="42" spans="1:7" x14ac:dyDescent="0.25">
      <c r="A42" s="1"/>
      <c r="B42" s="1"/>
      <c r="C42" s="1" t="s">
        <v>121</v>
      </c>
      <c r="D42" s="6"/>
      <c r="E42" s="6"/>
      <c r="F42" s="6"/>
      <c r="G42" s="6"/>
    </row>
    <row r="43" spans="1:7" x14ac:dyDescent="0.25">
      <c r="D43" s="18"/>
      <c r="E43" s="18"/>
      <c r="F43" s="18"/>
      <c r="G43" s="18"/>
    </row>
    <row r="44" spans="1:7" x14ac:dyDescent="0.25">
      <c r="D44" s="18"/>
      <c r="E44" s="18"/>
      <c r="F44" s="18"/>
      <c r="G44" s="18"/>
    </row>
    <row r="45" spans="1:7" x14ac:dyDescent="0.25">
      <c r="A45" t="s">
        <v>127</v>
      </c>
      <c r="C45" s="11" t="s">
        <v>10</v>
      </c>
      <c r="D45" s="18"/>
      <c r="E45" s="18"/>
      <c r="F45" s="18"/>
      <c r="G45" s="18"/>
    </row>
    <row r="46" spans="1:7" x14ac:dyDescent="0.25">
      <c r="A46" t="s">
        <v>128</v>
      </c>
      <c r="C46" t="str">
        <f>VLOOKUP(C45,'Master Akun'!$A$6:$B$44,2,FALSE)</f>
        <v>Cadangan Kerugian Piutang</v>
      </c>
      <c r="D46" s="18"/>
      <c r="E46" s="18"/>
      <c r="F46" s="18"/>
      <c r="G46" s="18"/>
    </row>
    <row r="47" spans="1:7" x14ac:dyDescent="0.25">
      <c r="D47" s="18"/>
      <c r="E47" s="18"/>
      <c r="F47" s="18"/>
      <c r="G47" s="18"/>
    </row>
    <row r="48" spans="1:7" x14ac:dyDescent="0.25">
      <c r="A48" s="44" t="s">
        <v>100</v>
      </c>
      <c r="B48" s="44" t="s">
        <v>129</v>
      </c>
      <c r="C48" s="44" t="s">
        <v>3</v>
      </c>
      <c r="D48" s="46" t="s">
        <v>4</v>
      </c>
      <c r="E48" s="46" t="s">
        <v>5</v>
      </c>
      <c r="F48" s="50" t="s">
        <v>130</v>
      </c>
      <c r="G48" s="51"/>
    </row>
    <row r="49" spans="1:7" x14ac:dyDescent="0.25">
      <c r="A49" s="45"/>
      <c r="B49" s="45"/>
      <c r="C49" s="45"/>
      <c r="D49" s="47"/>
      <c r="E49" s="47"/>
      <c r="F49" s="20" t="s">
        <v>4</v>
      </c>
      <c r="G49" s="20" t="s">
        <v>5</v>
      </c>
    </row>
    <row r="50" spans="1:7" x14ac:dyDescent="0.25">
      <c r="A50" s="1"/>
      <c r="B50" s="1"/>
      <c r="C50" s="1" t="s">
        <v>118</v>
      </c>
      <c r="D50" s="6"/>
      <c r="E50" s="6"/>
      <c r="F50" s="6"/>
      <c r="G50" s="6">
        <f>VLOOKUP(C45,'Master Akun'!$A$6:$E$44,5,FALSE)</f>
        <v>10840000</v>
      </c>
    </row>
    <row r="51" spans="1:7" x14ac:dyDescent="0.25">
      <c r="A51" s="1"/>
      <c r="B51" s="1"/>
      <c r="C51" s="1"/>
      <c r="D51" s="6"/>
      <c r="E51" s="6"/>
      <c r="F51" s="6"/>
      <c r="G51" s="6"/>
    </row>
    <row r="52" spans="1:7" x14ac:dyDescent="0.25">
      <c r="A52" s="1"/>
      <c r="B52" s="1"/>
      <c r="C52" s="1" t="s">
        <v>121</v>
      </c>
      <c r="D52" s="6"/>
      <c r="E52" s="6"/>
      <c r="F52" s="6"/>
      <c r="G52" s="6"/>
    </row>
    <row r="53" spans="1:7" x14ac:dyDescent="0.25">
      <c r="D53" s="18"/>
      <c r="E53" s="18"/>
      <c r="F53" s="18"/>
      <c r="G53" s="18"/>
    </row>
    <row r="54" spans="1:7" x14ac:dyDescent="0.25">
      <c r="D54" s="18"/>
      <c r="E54" s="18"/>
      <c r="F54" s="18"/>
      <c r="G54" s="18"/>
    </row>
    <row r="55" spans="1:7" x14ac:dyDescent="0.25">
      <c r="A55" t="s">
        <v>127</v>
      </c>
      <c r="C55" s="11" t="s">
        <v>11</v>
      </c>
      <c r="D55" s="18"/>
      <c r="E55" s="18"/>
      <c r="F55" s="18"/>
      <c r="G55" s="18"/>
    </row>
    <row r="56" spans="1:7" x14ac:dyDescent="0.25">
      <c r="A56" t="s">
        <v>128</v>
      </c>
      <c r="C56" t="str">
        <f>VLOOKUP(C55,'Master Akun'!$A$6:$B$44,2,FALSE)</f>
        <v>Piutang Karyawan</v>
      </c>
      <c r="D56" s="18"/>
      <c r="E56" s="18"/>
      <c r="F56" s="18"/>
      <c r="G56" s="18"/>
    </row>
    <row r="57" spans="1:7" x14ac:dyDescent="0.25">
      <c r="D57" s="18"/>
      <c r="E57" s="18"/>
      <c r="F57" s="18"/>
      <c r="G57" s="18"/>
    </row>
    <row r="58" spans="1:7" x14ac:dyDescent="0.25">
      <c r="A58" s="44" t="s">
        <v>100</v>
      </c>
      <c r="B58" s="44" t="s">
        <v>129</v>
      </c>
      <c r="C58" s="44" t="s">
        <v>3</v>
      </c>
      <c r="D58" s="46" t="s">
        <v>4</v>
      </c>
      <c r="E58" s="46" t="s">
        <v>5</v>
      </c>
      <c r="F58" s="48" t="s">
        <v>130</v>
      </c>
      <c r="G58" s="49"/>
    </row>
    <row r="59" spans="1:7" x14ac:dyDescent="0.25">
      <c r="A59" s="45"/>
      <c r="B59" s="45"/>
      <c r="C59" s="45"/>
      <c r="D59" s="47"/>
      <c r="E59" s="47"/>
      <c r="F59" s="21" t="s">
        <v>4</v>
      </c>
      <c r="G59" s="21" t="s">
        <v>5</v>
      </c>
    </row>
    <row r="60" spans="1:7" x14ac:dyDescent="0.25">
      <c r="A60" s="1"/>
      <c r="B60" s="1"/>
      <c r="C60" s="1" t="s">
        <v>118</v>
      </c>
      <c r="D60" s="6"/>
      <c r="E60" s="6"/>
      <c r="F60" s="6">
        <f>VLOOKUP(C55,'Master Akun'!$A$6:$D$44,4,FALSE)</f>
        <v>2100000</v>
      </c>
      <c r="G60" s="6"/>
    </row>
    <row r="61" spans="1:7" x14ac:dyDescent="0.25">
      <c r="A61" s="1"/>
      <c r="B61" s="1"/>
      <c r="C61" s="1"/>
      <c r="D61" s="6"/>
      <c r="E61" s="6"/>
      <c r="F61" s="6"/>
      <c r="G61" s="6"/>
    </row>
    <row r="62" spans="1:7" x14ac:dyDescent="0.25">
      <c r="A62" s="1"/>
      <c r="B62" s="1"/>
      <c r="C62" s="1" t="s">
        <v>121</v>
      </c>
      <c r="D62" s="6"/>
      <c r="E62" s="6"/>
      <c r="F62" s="6"/>
      <c r="G62" s="6"/>
    </row>
    <row r="63" spans="1:7" x14ac:dyDescent="0.25">
      <c r="D63" s="18"/>
      <c r="E63" s="18"/>
      <c r="F63" s="18"/>
      <c r="G63" s="18"/>
    </row>
    <row r="64" spans="1:7" x14ac:dyDescent="0.25">
      <c r="D64" s="18"/>
      <c r="E64" s="18"/>
      <c r="F64" s="18"/>
      <c r="G64" s="18"/>
    </row>
    <row r="65" spans="1:7" x14ac:dyDescent="0.25">
      <c r="A65" t="s">
        <v>127</v>
      </c>
      <c r="C65" s="11" t="s">
        <v>12</v>
      </c>
      <c r="D65" s="18"/>
      <c r="E65" s="18"/>
      <c r="F65" s="18"/>
      <c r="G65" s="18"/>
    </row>
    <row r="66" spans="1:7" x14ac:dyDescent="0.25">
      <c r="A66" t="s">
        <v>128</v>
      </c>
      <c r="C66" t="str">
        <f>VLOOKUP(C65,'Master Akun'!$A6:$B44,2,FALSE)</f>
        <v>Persediaan Barang Dagang</v>
      </c>
      <c r="D66" s="18"/>
      <c r="E66" s="18"/>
      <c r="F66" s="18"/>
      <c r="G66" s="18"/>
    </row>
    <row r="67" spans="1:7" x14ac:dyDescent="0.25">
      <c r="D67" s="18"/>
      <c r="E67" s="18"/>
      <c r="F67" s="18"/>
      <c r="G67" s="18"/>
    </row>
    <row r="68" spans="1:7" x14ac:dyDescent="0.25">
      <c r="A68" s="44" t="s">
        <v>100</v>
      </c>
      <c r="B68" s="44" t="s">
        <v>129</v>
      </c>
      <c r="C68" s="44" t="s">
        <v>3</v>
      </c>
      <c r="D68" s="46" t="s">
        <v>4</v>
      </c>
      <c r="E68" s="46" t="s">
        <v>5</v>
      </c>
      <c r="F68" s="48" t="s">
        <v>130</v>
      </c>
      <c r="G68" s="49"/>
    </row>
    <row r="69" spans="1:7" x14ac:dyDescent="0.25">
      <c r="A69" s="45"/>
      <c r="B69" s="45"/>
      <c r="C69" s="45"/>
      <c r="D69" s="47"/>
      <c r="E69" s="47"/>
      <c r="F69" s="21" t="s">
        <v>4</v>
      </c>
      <c r="G69" s="21" t="s">
        <v>5</v>
      </c>
    </row>
    <row r="70" spans="1:7" x14ac:dyDescent="0.25">
      <c r="A70" s="1"/>
      <c r="B70" s="1"/>
      <c r="C70" s="1" t="s">
        <v>118</v>
      </c>
      <c r="D70" s="6"/>
      <c r="E70" s="6"/>
      <c r="F70" s="6">
        <f>VLOOKUP(C65,'Master Akun'!$A$6:$D$44,4,FALSE)</f>
        <v>891600000</v>
      </c>
      <c r="G70" s="6"/>
    </row>
    <row r="71" spans="1:7" x14ac:dyDescent="0.25">
      <c r="A71" s="1"/>
      <c r="B71" s="1"/>
      <c r="C71" s="1" t="s">
        <v>43</v>
      </c>
      <c r="D71" s="6">
        <f>VLOOKUP(C65,'Jurnal Umum'!$A$7:$G$16,6,FALSE)</f>
        <v>100000000</v>
      </c>
      <c r="E71" s="22"/>
      <c r="F71" s="6">
        <f>SUM(F70+D71)</f>
        <v>991600000</v>
      </c>
      <c r="G71" s="6"/>
    </row>
    <row r="72" spans="1:7" x14ac:dyDescent="0.25">
      <c r="A72" s="1"/>
      <c r="B72" s="1"/>
      <c r="C72" s="1"/>
      <c r="D72" s="6"/>
      <c r="E72" s="6"/>
      <c r="F72" s="6"/>
      <c r="G72" s="6"/>
    </row>
    <row r="73" spans="1:7" x14ac:dyDescent="0.25">
      <c r="D73" s="18"/>
      <c r="E73" s="18"/>
      <c r="F73" s="18"/>
      <c r="G73" s="18"/>
    </row>
    <row r="74" spans="1:7" x14ac:dyDescent="0.25">
      <c r="D74" s="18"/>
      <c r="E74" s="18"/>
      <c r="F74" s="18"/>
      <c r="G74" s="18"/>
    </row>
    <row r="75" spans="1:7" x14ac:dyDescent="0.25">
      <c r="A75" t="s">
        <v>127</v>
      </c>
      <c r="C75" s="11" t="s">
        <v>13</v>
      </c>
      <c r="D75" s="18"/>
      <c r="E75" s="18"/>
      <c r="F75" s="18"/>
      <c r="G75" s="18"/>
    </row>
    <row r="76" spans="1:7" x14ac:dyDescent="0.25">
      <c r="A76" t="s">
        <v>128</v>
      </c>
      <c r="C76" t="str">
        <f>VLOOKUP(C75,'Master Akun'!$A$6:$B$44,2,FALSE)</f>
        <v>Persediaan Perlengkapan Kantor</v>
      </c>
      <c r="D76" s="18"/>
      <c r="E76" s="18"/>
      <c r="F76" s="18"/>
      <c r="G76" s="18"/>
    </row>
    <row r="77" spans="1:7" x14ac:dyDescent="0.25">
      <c r="D77" s="18"/>
      <c r="E77" s="18"/>
      <c r="F77" s="18"/>
      <c r="G77" s="18"/>
    </row>
    <row r="78" spans="1:7" x14ac:dyDescent="0.25">
      <c r="A78" s="44" t="s">
        <v>100</v>
      </c>
      <c r="B78" s="44" t="s">
        <v>129</v>
      </c>
      <c r="C78" s="44" t="s">
        <v>3</v>
      </c>
      <c r="D78" s="46" t="s">
        <v>4</v>
      </c>
      <c r="E78" s="46" t="s">
        <v>5</v>
      </c>
      <c r="F78" s="48" t="s">
        <v>130</v>
      </c>
      <c r="G78" s="49"/>
    </row>
    <row r="79" spans="1:7" x14ac:dyDescent="0.25">
      <c r="A79" s="45"/>
      <c r="B79" s="45"/>
      <c r="C79" s="45"/>
      <c r="D79" s="47"/>
      <c r="E79" s="47"/>
      <c r="F79" s="21" t="s">
        <v>4</v>
      </c>
      <c r="G79" s="21" t="s">
        <v>5</v>
      </c>
    </row>
    <row r="80" spans="1:7" x14ac:dyDescent="0.25">
      <c r="A80" s="1"/>
      <c r="B80" s="1"/>
      <c r="C80" s="1" t="s">
        <v>118</v>
      </c>
      <c r="D80" s="6"/>
      <c r="E80" s="6"/>
      <c r="F80" s="6">
        <f>VLOOKUP(C75,'Master Akun'!$A$6:$E$44,4,FALSE)</f>
        <v>2580000</v>
      </c>
      <c r="G80" s="6"/>
    </row>
    <row r="81" spans="1:7" x14ac:dyDescent="0.25">
      <c r="A81" s="1"/>
      <c r="B81" s="1"/>
      <c r="C81" s="1"/>
      <c r="D81" s="6"/>
      <c r="E81" s="6"/>
      <c r="F81" s="6"/>
      <c r="G81" s="6"/>
    </row>
    <row r="82" spans="1:7" x14ac:dyDescent="0.25">
      <c r="A82" s="1"/>
      <c r="B82" s="1"/>
      <c r="C82" s="1" t="s">
        <v>121</v>
      </c>
      <c r="D82" s="6"/>
      <c r="E82" s="6"/>
      <c r="F82" s="6"/>
      <c r="G82" s="6"/>
    </row>
    <row r="83" spans="1:7" x14ac:dyDescent="0.25">
      <c r="D83" s="18"/>
      <c r="E83" s="18"/>
      <c r="F83" s="18"/>
      <c r="G83" s="18"/>
    </row>
    <row r="84" spans="1:7" x14ac:dyDescent="0.25">
      <c r="D84" s="18"/>
      <c r="E84" s="18"/>
      <c r="F84" s="18"/>
      <c r="G84" s="18"/>
    </row>
    <row r="85" spans="1:7" x14ac:dyDescent="0.25">
      <c r="A85" t="s">
        <v>127</v>
      </c>
      <c r="C85" s="11" t="s">
        <v>14</v>
      </c>
      <c r="D85" s="18"/>
      <c r="E85" s="18"/>
      <c r="F85" s="18"/>
      <c r="G85" s="18"/>
    </row>
    <row r="86" spans="1:7" x14ac:dyDescent="0.25">
      <c r="A86" t="s">
        <v>128</v>
      </c>
      <c r="C86" t="str">
        <f>VLOOKUP(C85,'Master Akun'!$A$6:$B$44,2,FALSE)</f>
        <v xml:space="preserve">Persediaan Perlengkapan Toko </v>
      </c>
      <c r="D86" s="18"/>
      <c r="E86" s="18"/>
      <c r="F86" s="18"/>
      <c r="G86" s="18"/>
    </row>
    <row r="87" spans="1:7" x14ac:dyDescent="0.25">
      <c r="D87" s="18"/>
      <c r="E87" s="18"/>
      <c r="F87" s="18"/>
      <c r="G87" s="18"/>
    </row>
    <row r="88" spans="1:7" x14ac:dyDescent="0.25">
      <c r="A88" s="44" t="s">
        <v>100</v>
      </c>
      <c r="B88" s="44" t="s">
        <v>129</v>
      </c>
      <c r="C88" s="44" t="s">
        <v>3</v>
      </c>
      <c r="D88" s="46" t="s">
        <v>4</v>
      </c>
      <c r="E88" s="46" t="s">
        <v>5</v>
      </c>
      <c r="F88" s="48" t="s">
        <v>130</v>
      </c>
      <c r="G88" s="49"/>
    </row>
    <row r="89" spans="1:7" x14ac:dyDescent="0.25">
      <c r="A89" s="45"/>
      <c r="B89" s="45"/>
      <c r="C89" s="45"/>
      <c r="D89" s="47"/>
      <c r="E89" s="47"/>
      <c r="F89" s="21" t="s">
        <v>4</v>
      </c>
      <c r="G89" s="21" t="s">
        <v>5</v>
      </c>
    </row>
    <row r="90" spans="1:7" x14ac:dyDescent="0.25">
      <c r="A90" s="1"/>
      <c r="B90" s="1"/>
      <c r="C90" s="1" t="s">
        <v>118</v>
      </c>
      <c r="D90" s="6"/>
      <c r="E90" s="6"/>
      <c r="F90" s="6">
        <f>VLOOKUP(C85,'Master Akun'!$A$6:$E$44,4,FALSE)</f>
        <v>5900000</v>
      </c>
      <c r="G90" s="6"/>
    </row>
    <row r="91" spans="1:7" x14ac:dyDescent="0.25">
      <c r="A91" s="1"/>
      <c r="B91" s="1"/>
      <c r="C91" s="1"/>
      <c r="D91" s="6"/>
      <c r="E91" s="6"/>
      <c r="F91" s="6"/>
      <c r="G91" s="6"/>
    </row>
    <row r="92" spans="1:7" x14ac:dyDescent="0.25">
      <c r="A92" s="1"/>
      <c r="B92" s="1"/>
      <c r="C92" s="1" t="s">
        <v>121</v>
      </c>
      <c r="D92" s="6"/>
      <c r="E92" s="6"/>
      <c r="F92" s="6"/>
      <c r="G92" s="6"/>
    </row>
    <row r="93" spans="1:7" x14ac:dyDescent="0.25">
      <c r="D93" s="18"/>
      <c r="E93" s="18"/>
      <c r="F93" s="18"/>
      <c r="G93" s="18"/>
    </row>
    <row r="94" spans="1:7" x14ac:dyDescent="0.25">
      <c r="D94" s="18"/>
      <c r="E94" s="18"/>
      <c r="F94" s="18"/>
      <c r="G94" s="18"/>
    </row>
    <row r="95" spans="1:7" x14ac:dyDescent="0.25">
      <c r="A95" t="s">
        <v>127</v>
      </c>
      <c r="C95" s="11" t="s">
        <v>15</v>
      </c>
      <c r="D95" s="18"/>
      <c r="E95" s="18"/>
      <c r="F95" s="18"/>
      <c r="G95" s="18"/>
    </row>
    <row r="96" spans="1:7" x14ac:dyDescent="0.25">
      <c r="A96" t="s">
        <v>128</v>
      </c>
      <c r="C96" t="str">
        <f>VLOOKUP(C95,'Master Akun'!$A$6:$B$44,2,FALSE)</f>
        <v>PPN Masukan</v>
      </c>
      <c r="D96" s="18"/>
      <c r="E96" s="18"/>
      <c r="F96" s="18"/>
      <c r="G96" s="18"/>
    </row>
    <row r="97" spans="1:7" x14ac:dyDescent="0.25">
      <c r="D97" s="18"/>
      <c r="E97" s="18"/>
      <c r="F97" s="18"/>
      <c r="G97" s="18"/>
    </row>
    <row r="98" spans="1:7" x14ac:dyDescent="0.25">
      <c r="A98" s="44" t="s">
        <v>100</v>
      </c>
      <c r="B98" s="44" t="s">
        <v>129</v>
      </c>
      <c r="C98" s="44" t="s">
        <v>3</v>
      </c>
      <c r="D98" s="46" t="s">
        <v>4</v>
      </c>
      <c r="E98" s="46" t="s">
        <v>5</v>
      </c>
      <c r="F98" s="48" t="s">
        <v>130</v>
      </c>
      <c r="G98" s="49"/>
    </row>
    <row r="99" spans="1:7" x14ac:dyDescent="0.25">
      <c r="A99" s="45"/>
      <c r="B99" s="45"/>
      <c r="C99" s="45"/>
      <c r="D99" s="47"/>
      <c r="E99" s="47"/>
      <c r="F99" s="21" t="s">
        <v>4</v>
      </c>
      <c r="G99" s="21" t="s">
        <v>5</v>
      </c>
    </row>
    <row r="100" spans="1:7" x14ac:dyDescent="0.25">
      <c r="A100" s="1"/>
      <c r="B100" s="1"/>
      <c r="C100" s="1" t="s">
        <v>118</v>
      </c>
      <c r="D100" s="6"/>
      <c r="E100" s="6"/>
      <c r="F100" s="6">
        <f>VLOOKUP(C95,'Master Akun'!$A$6:$E$44,4,FALSE)</f>
        <v>19600000</v>
      </c>
      <c r="G100" s="6"/>
    </row>
    <row r="101" spans="1:7" x14ac:dyDescent="0.25">
      <c r="A101" s="1"/>
      <c r="B101" s="1"/>
      <c r="C101" s="1"/>
      <c r="D101" s="6"/>
      <c r="E101" s="6"/>
      <c r="F101" s="6"/>
      <c r="G101" s="6"/>
    </row>
    <row r="102" spans="1:7" x14ac:dyDescent="0.25">
      <c r="A102" s="1"/>
      <c r="B102" s="1"/>
      <c r="C102" s="1" t="s">
        <v>121</v>
      </c>
      <c r="D102" s="6"/>
      <c r="E102" s="6"/>
      <c r="F102" s="6"/>
      <c r="G102" s="6"/>
    </row>
    <row r="103" spans="1:7" x14ac:dyDescent="0.25">
      <c r="D103" s="18"/>
      <c r="E103" s="18"/>
      <c r="F103" s="18"/>
      <c r="G103" s="18"/>
    </row>
    <row r="104" spans="1:7" x14ac:dyDescent="0.25">
      <c r="D104" s="18"/>
      <c r="E104" s="18"/>
      <c r="F104" s="18"/>
      <c r="G104" s="18"/>
    </row>
    <row r="105" spans="1:7" x14ac:dyDescent="0.25">
      <c r="A105" t="s">
        <v>127</v>
      </c>
      <c r="C105" s="11" t="s">
        <v>16</v>
      </c>
      <c r="D105" s="18"/>
      <c r="E105" s="18"/>
      <c r="F105" s="18"/>
      <c r="G105" s="18"/>
    </row>
    <row r="106" spans="1:7" x14ac:dyDescent="0.25">
      <c r="A106" t="s">
        <v>128</v>
      </c>
      <c r="C106" t="str">
        <f>VLOOKUP(C105,'Master Akun'!$A$6:$B$44,2,FALSE)</f>
        <v>Pajak Dibayar Dimuka</v>
      </c>
      <c r="D106" s="18"/>
      <c r="E106" s="18"/>
      <c r="F106" s="18"/>
      <c r="G106" s="18"/>
    </row>
    <row r="107" spans="1:7" x14ac:dyDescent="0.25">
      <c r="D107" s="18"/>
      <c r="E107" s="18"/>
      <c r="F107" s="18"/>
      <c r="G107" s="18"/>
    </row>
    <row r="108" spans="1:7" x14ac:dyDescent="0.25">
      <c r="A108" s="44" t="s">
        <v>100</v>
      </c>
      <c r="B108" s="44" t="s">
        <v>129</v>
      </c>
      <c r="C108" s="44" t="s">
        <v>3</v>
      </c>
      <c r="D108" s="46" t="s">
        <v>4</v>
      </c>
      <c r="E108" s="46" t="s">
        <v>5</v>
      </c>
      <c r="F108" s="48" t="s">
        <v>130</v>
      </c>
      <c r="G108" s="49"/>
    </row>
    <row r="109" spans="1:7" x14ac:dyDescent="0.25">
      <c r="A109" s="45"/>
      <c r="B109" s="45"/>
      <c r="C109" s="45"/>
      <c r="D109" s="47"/>
      <c r="E109" s="47"/>
      <c r="F109" s="21" t="s">
        <v>4</v>
      </c>
      <c r="G109" s="21" t="s">
        <v>5</v>
      </c>
    </row>
    <row r="110" spans="1:7" x14ac:dyDescent="0.25">
      <c r="A110" s="1"/>
      <c r="B110" s="1"/>
      <c r="C110" s="1" t="s">
        <v>118</v>
      </c>
      <c r="D110" s="6"/>
      <c r="E110" s="6"/>
      <c r="F110" s="6">
        <f>VLOOKUP(C105,'Master Akun'!$A$6:$E$44,4,FALSE)</f>
        <v>32000000</v>
      </c>
      <c r="G110" s="6"/>
    </row>
    <row r="111" spans="1:7" x14ac:dyDescent="0.25">
      <c r="A111" s="1"/>
      <c r="B111" s="1"/>
      <c r="C111" s="1"/>
      <c r="D111" s="6"/>
      <c r="E111" s="6"/>
      <c r="F111" s="6"/>
      <c r="G111" s="6"/>
    </row>
    <row r="112" spans="1:7" x14ac:dyDescent="0.25">
      <c r="A112" s="1"/>
      <c r="B112" s="1"/>
      <c r="C112" s="1" t="s">
        <v>121</v>
      </c>
      <c r="D112" s="6"/>
      <c r="E112" s="6"/>
      <c r="F112" s="6"/>
      <c r="G112" s="6"/>
    </row>
    <row r="113" spans="1:7" x14ac:dyDescent="0.25">
      <c r="D113" s="18"/>
      <c r="E113" s="18"/>
      <c r="F113" s="18"/>
      <c r="G113" s="18"/>
    </row>
    <row r="114" spans="1:7" x14ac:dyDescent="0.25">
      <c r="D114" s="18"/>
      <c r="E114" s="18"/>
      <c r="F114" s="18"/>
      <c r="G114" s="18"/>
    </row>
    <row r="115" spans="1:7" x14ac:dyDescent="0.25">
      <c r="A115" t="s">
        <v>127</v>
      </c>
      <c r="C115" s="11" t="s">
        <v>17</v>
      </c>
      <c r="D115" s="18"/>
      <c r="E115" s="18"/>
      <c r="F115" s="18"/>
      <c r="G115" s="18"/>
    </row>
    <row r="116" spans="1:7" x14ac:dyDescent="0.25">
      <c r="A116" t="s">
        <v>128</v>
      </c>
      <c r="C116" t="str">
        <f>VLOOKUP(C115,'Master Akun'!$A$6:$B$44,2,FALSE)</f>
        <v>Asuransi Dibayar DiMuka</v>
      </c>
      <c r="D116" s="18"/>
      <c r="E116" s="18"/>
      <c r="F116" s="18"/>
      <c r="G116" s="18"/>
    </row>
    <row r="117" spans="1:7" x14ac:dyDescent="0.25">
      <c r="D117" s="18"/>
      <c r="E117" s="18"/>
      <c r="F117" s="18"/>
      <c r="G117" s="18"/>
    </row>
    <row r="118" spans="1:7" x14ac:dyDescent="0.25">
      <c r="A118" s="44" t="s">
        <v>100</v>
      </c>
      <c r="B118" s="44" t="s">
        <v>129</v>
      </c>
      <c r="C118" s="44" t="s">
        <v>3</v>
      </c>
      <c r="D118" s="46" t="s">
        <v>4</v>
      </c>
      <c r="E118" s="46" t="s">
        <v>5</v>
      </c>
      <c r="F118" s="48" t="s">
        <v>130</v>
      </c>
      <c r="G118" s="49"/>
    </row>
    <row r="119" spans="1:7" x14ac:dyDescent="0.25">
      <c r="A119" s="45"/>
      <c r="B119" s="45"/>
      <c r="C119" s="45"/>
      <c r="D119" s="47"/>
      <c r="E119" s="47"/>
      <c r="F119" s="21" t="s">
        <v>4</v>
      </c>
      <c r="G119" s="21" t="s">
        <v>5</v>
      </c>
    </row>
    <row r="120" spans="1:7" x14ac:dyDescent="0.25">
      <c r="A120" s="1"/>
      <c r="B120" s="1"/>
      <c r="C120" s="1" t="s">
        <v>118</v>
      </c>
      <c r="D120" s="6"/>
      <c r="E120" s="6"/>
      <c r="F120" s="6">
        <f>VLOOKUP(C115,'Master Akun'!$A$6:$D$44,4,FALSE)</f>
        <v>31200000</v>
      </c>
      <c r="G120" s="6"/>
    </row>
    <row r="121" spans="1:7" x14ac:dyDescent="0.25">
      <c r="A121" s="1"/>
      <c r="B121" s="1"/>
      <c r="C121" s="1"/>
      <c r="D121" s="6"/>
      <c r="E121" s="6"/>
      <c r="F121" s="6"/>
      <c r="G121" s="6"/>
    </row>
    <row r="122" spans="1:7" x14ac:dyDescent="0.25">
      <c r="A122" s="1"/>
      <c r="B122" s="1"/>
      <c r="C122" s="1" t="s">
        <v>121</v>
      </c>
      <c r="D122" s="6"/>
      <c r="E122" s="6"/>
      <c r="F122" s="6"/>
      <c r="G122" s="6"/>
    </row>
    <row r="125" spans="1:7" x14ac:dyDescent="0.25">
      <c r="A125" t="s">
        <v>127</v>
      </c>
      <c r="C125" s="11" t="s">
        <v>18</v>
      </c>
    </row>
    <row r="126" spans="1:7" x14ac:dyDescent="0.25">
      <c r="A126" t="s">
        <v>128</v>
      </c>
      <c r="C126" t="str">
        <f>VLOOKUP(C125,'Master Akun'!$A$6:$B$44,2,FALSE)</f>
        <v>Iklan Dibayar Dimuka</v>
      </c>
    </row>
    <row r="128" spans="1:7" x14ac:dyDescent="0.25">
      <c r="A128" s="44" t="s">
        <v>100</v>
      </c>
      <c r="B128" s="44" t="s">
        <v>129</v>
      </c>
      <c r="C128" s="44" t="s">
        <v>3</v>
      </c>
      <c r="D128" s="46" t="s">
        <v>4</v>
      </c>
      <c r="E128" s="46" t="s">
        <v>5</v>
      </c>
      <c r="F128" s="48" t="s">
        <v>130</v>
      </c>
      <c r="G128" s="49"/>
    </row>
    <row r="129" spans="1:7" x14ac:dyDescent="0.25">
      <c r="A129" s="45"/>
      <c r="B129" s="45"/>
      <c r="C129" s="45"/>
      <c r="D129" s="47"/>
      <c r="E129" s="47"/>
      <c r="F129" s="21" t="s">
        <v>4</v>
      </c>
      <c r="G129" s="21" t="s">
        <v>5</v>
      </c>
    </row>
    <row r="130" spans="1:7" x14ac:dyDescent="0.25">
      <c r="A130" s="1"/>
      <c r="B130" s="1"/>
      <c r="C130" s="1" t="s">
        <v>118</v>
      </c>
      <c r="D130" s="6"/>
      <c r="E130" s="6"/>
      <c r="F130" s="6">
        <f>VLOOKUP(C125,'Master Akun'!$A$6:$D$44,4,FALSE)</f>
        <v>3000000</v>
      </c>
      <c r="G130" s="6"/>
    </row>
    <row r="131" spans="1:7" x14ac:dyDescent="0.25">
      <c r="A131" s="1"/>
      <c r="B131" s="1"/>
      <c r="C131" s="1"/>
      <c r="D131" s="6"/>
      <c r="E131" s="6"/>
      <c r="F131" s="6"/>
      <c r="G131" s="6"/>
    </row>
    <row r="132" spans="1:7" x14ac:dyDescent="0.25">
      <c r="A132" s="1"/>
      <c r="B132" s="1"/>
      <c r="C132" s="1" t="s">
        <v>121</v>
      </c>
      <c r="D132" s="6"/>
      <c r="E132" s="6"/>
      <c r="F132" s="6"/>
      <c r="G132" s="6"/>
    </row>
    <row r="135" spans="1:7" x14ac:dyDescent="0.25">
      <c r="A135" t="s">
        <v>127</v>
      </c>
      <c r="C135" s="11" t="s">
        <v>19</v>
      </c>
    </row>
    <row r="136" spans="1:7" x14ac:dyDescent="0.25">
      <c r="A136" t="s">
        <v>128</v>
      </c>
      <c r="C136" t="str">
        <f>VLOOKUP(C135,'Master Akun'!$A$6:$B$44,2,FALSE)</f>
        <v>Tanah</v>
      </c>
    </row>
    <row r="138" spans="1:7" x14ac:dyDescent="0.25">
      <c r="A138" s="44" t="s">
        <v>100</v>
      </c>
      <c r="B138" s="44" t="s">
        <v>129</v>
      </c>
      <c r="C138" s="44" t="s">
        <v>3</v>
      </c>
      <c r="D138" s="46" t="s">
        <v>4</v>
      </c>
      <c r="E138" s="46" t="s">
        <v>5</v>
      </c>
      <c r="F138" s="48" t="s">
        <v>130</v>
      </c>
      <c r="G138" s="49"/>
    </row>
    <row r="139" spans="1:7" x14ac:dyDescent="0.25">
      <c r="A139" s="45"/>
      <c r="B139" s="45"/>
      <c r="C139" s="45"/>
      <c r="D139" s="47"/>
      <c r="E139" s="47"/>
      <c r="F139" s="21" t="s">
        <v>4</v>
      </c>
      <c r="G139" s="21" t="s">
        <v>5</v>
      </c>
    </row>
    <row r="140" spans="1:7" x14ac:dyDescent="0.25">
      <c r="A140" s="1"/>
      <c r="B140" s="1"/>
      <c r="C140" s="1" t="s">
        <v>118</v>
      </c>
      <c r="D140" s="6"/>
      <c r="E140" s="6"/>
      <c r="F140" s="6">
        <f>VLOOKUP(C135,'Master Akun'!$A$6:$D$44,4,FALSE)</f>
        <v>165000000</v>
      </c>
      <c r="G140" s="6"/>
    </row>
    <row r="141" spans="1:7" x14ac:dyDescent="0.25">
      <c r="A141" s="1"/>
      <c r="B141" s="1"/>
      <c r="C141" s="1"/>
      <c r="D141" s="6"/>
      <c r="E141" s="6"/>
      <c r="F141" s="6"/>
      <c r="G141" s="6"/>
    </row>
    <row r="142" spans="1:7" x14ac:dyDescent="0.25">
      <c r="A142" s="1"/>
      <c r="B142" s="1"/>
      <c r="C142" s="1" t="s">
        <v>121</v>
      </c>
      <c r="D142" s="6"/>
      <c r="E142" s="6"/>
      <c r="F142" s="6"/>
      <c r="G142" s="6"/>
    </row>
    <row r="145" spans="1:7" x14ac:dyDescent="0.25">
      <c r="A145" t="s">
        <v>127</v>
      </c>
      <c r="C145" s="11" t="s">
        <v>20</v>
      </c>
    </row>
    <row r="146" spans="1:7" x14ac:dyDescent="0.25">
      <c r="A146" t="s">
        <v>128</v>
      </c>
      <c r="C146" t="str">
        <f>VLOOKUP(C145,'Master Akun'!$A$6:$B$44,2,FALSE)</f>
        <v>Bangunan</v>
      </c>
    </row>
    <row r="148" spans="1:7" x14ac:dyDescent="0.25">
      <c r="A148" s="44" t="s">
        <v>100</v>
      </c>
      <c r="B148" s="44" t="s">
        <v>129</v>
      </c>
      <c r="C148" s="44" t="s">
        <v>3</v>
      </c>
      <c r="D148" s="46" t="s">
        <v>4</v>
      </c>
      <c r="E148" s="46" t="s">
        <v>5</v>
      </c>
      <c r="F148" s="48" t="s">
        <v>130</v>
      </c>
      <c r="G148" s="49"/>
    </row>
    <row r="149" spans="1:7" x14ac:dyDescent="0.25">
      <c r="A149" s="45"/>
      <c r="B149" s="45"/>
      <c r="C149" s="45"/>
      <c r="D149" s="47"/>
      <c r="E149" s="47"/>
      <c r="F149" s="21" t="s">
        <v>4</v>
      </c>
      <c r="G149" s="21" t="s">
        <v>5</v>
      </c>
    </row>
    <row r="150" spans="1:7" x14ac:dyDescent="0.25">
      <c r="A150" s="1"/>
      <c r="B150" s="1"/>
      <c r="C150" s="1" t="s">
        <v>118</v>
      </c>
      <c r="D150" s="6"/>
      <c r="E150" s="6"/>
      <c r="F150" s="6">
        <f>VLOOKUP(C145,'Master Akun'!$A$6:$D$44,4,FALSE)</f>
        <v>210000000</v>
      </c>
      <c r="G150" s="6"/>
    </row>
    <row r="151" spans="1:7" x14ac:dyDescent="0.25">
      <c r="A151" s="1"/>
      <c r="B151" s="1"/>
      <c r="C151" s="1"/>
      <c r="D151" s="6"/>
      <c r="E151" s="6"/>
      <c r="F151" s="6"/>
      <c r="G151" s="6"/>
    </row>
    <row r="152" spans="1:7" x14ac:dyDescent="0.25">
      <c r="A152" s="1"/>
      <c r="B152" s="1"/>
      <c r="C152" s="1" t="s">
        <v>121</v>
      </c>
      <c r="D152" s="6"/>
      <c r="E152" s="6"/>
      <c r="F152" s="6"/>
      <c r="G152" s="6"/>
    </row>
    <row r="155" spans="1:7" x14ac:dyDescent="0.25">
      <c r="A155" t="s">
        <v>127</v>
      </c>
      <c r="C155" s="11" t="s">
        <v>21</v>
      </c>
    </row>
    <row r="156" spans="1:7" x14ac:dyDescent="0.25">
      <c r="A156" t="s">
        <v>128</v>
      </c>
      <c r="C156" t="str">
        <f>VLOOKUP(C155,'Master Akun'!$A$6:$B$44,2,FALSE)</f>
        <v>Akumulasi Penyusutan Bangunan</v>
      </c>
    </row>
    <row r="158" spans="1:7" x14ac:dyDescent="0.25">
      <c r="A158" s="44" t="s">
        <v>100</v>
      </c>
      <c r="B158" s="44" t="s">
        <v>129</v>
      </c>
      <c r="C158" s="44" t="s">
        <v>3</v>
      </c>
      <c r="D158" s="46" t="s">
        <v>4</v>
      </c>
      <c r="E158" s="46" t="s">
        <v>5</v>
      </c>
      <c r="F158" s="48" t="s">
        <v>130</v>
      </c>
      <c r="G158" s="49"/>
    </row>
    <row r="159" spans="1:7" x14ac:dyDescent="0.25">
      <c r="A159" s="45"/>
      <c r="B159" s="45"/>
      <c r="C159" s="45"/>
      <c r="D159" s="47"/>
      <c r="E159" s="47"/>
      <c r="F159" s="21" t="s">
        <v>4</v>
      </c>
      <c r="G159" s="21" t="s">
        <v>5</v>
      </c>
    </row>
    <row r="160" spans="1:7" x14ac:dyDescent="0.25">
      <c r="A160" s="1"/>
      <c r="B160" s="1"/>
      <c r="C160" s="1" t="s">
        <v>118</v>
      </c>
      <c r="D160" s="6"/>
      <c r="E160" s="6"/>
      <c r="F160" s="6"/>
      <c r="G160" s="6">
        <f>VLOOKUP(C155,'Master Akun'!$A$6:$E$44,5,FALSE)</f>
        <v>105000000</v>
      </c>
    </row>
    <row r="161" spans="1:7" x14ac:dyDescent="0.25">
      <c r="A161" s="1"/>
      <c r="B161" s="1"/>
      <c r="C161" s="1"/>
      <c r="D161" s="6"/>
      <c r="E161" s="6"/>
      <c r="F161" s="6"/>
      <c r="G161" s="6"/>
    </row>
    <row r="162" spans="1:7" x14ac:dyDescent="0.25">
      <c r="A162" s="1"/>
      <c r="B162" s="1"/>
      <c r="C162" s="1" t="s">
        <v>121</v>
      </c>
      <c r="D162" s="6"/>
      <c r="E162" s="6"/>
      <c r="F162" s="6"/>
      <c r="G162" s="6"/>
    </row>
    <row r="165" spans="1:7" x14ac:dyDescent="0.25">
      <c r="A165" t="s">
        <v>127</v>
      </c>
      <c r="C165" s="11" t="s">
        <v>22</v>
      </c>
    </row>
    <row r="166" spans="1:7" x14ac:dyDescent="0.25">
      <c r="A166" t="s">
        <v>128</v>
      </c>
      <c r="C166" t="str">
        <f>VLOOKUP(C165,'Master Akun'!$A$6:$B$44,2,FALSE)</f>
        <v xml:space="preserve">Kendaraan </v>
      </c>
    </row>
    <row r="168" spans="1:7" x14ac:dyDescent="0.25">
      <c r="A168" s="44" t="s">
        <v>100</v>
      </c>
      <c r="B168" s="44" t="s">
        <v>129</v>
      </c>
      <c r="C168" s="44" t="s">
        <v>3</v>
      </c>
      <c r="D168" s="46" t="s">
        <v>4</v>
      </c>
      <c r="E168" s="46" t="s">
        <v>5</v>
      </c>
      <c r="F168" s="48" t="s">
        <v>130</v>
      </c>
      <c r="G168" s="49"/>
    </row>
    <row r="169" spans="1:7" x14ac:dyDescent="0.25">
      <c r="A169" s="45"/>
      <c r="B169" s="45"/>
      <c r="C169" s="45"/>
      <c r="D169" s="47"/>
      <c r="E169" s="47"/>
      <c r="F169" s="21" t="s">
        <v>4</v>
      </c>
      <c r="G169" s="21" t="s">
        <v>5</v>
      </c>
    </row>
    <row r="170" spans="1:7" x14ac:dyDescent="0.25">
      <c r="A170" s="1"/>
      <c r="B170" s="1"/>
      <c r="C170" s="1" t="s">
        <v>118</v>
      </c>
      <c r="D170" s="6"/>
      <c r="E170" s="6"/>
      <c r="F170" s="6">
        <f>VLOOKUP(C165,'Master Akun'!$A$6:$D$44,4,FALSE)</f>
        <v>175000000</v>
      </c>
      <c r="G170" s="6"/>
    </row>
    <row r="171" spans="1:7" x14ac:dyDescent="0.25">
      <c r="A171" s="1"/>
      <c r="B171" s="1"/>
      <c r="C171" s="1"/>
      <c r="D171" s="6"/>
      <c r="E171" s="6"/>
      <c r="F171" s="6"/>
      <c r="G171" s="6"/>
    </row>
    <row r="172" spans="1:7" x14ac:dyDescent="0.25">
      <c r="A172" s="1"/>
      <c r="B172" s="1"/>
      <c r="C172" s="1" t="s">
        <v>121</v>
      </c>
      <c r="D172" s="6"/>
      <c r="E172" s="6"/>
      <c r="F172" s="6"/>
      <c r="G172" s="6"/>
    </row>
    <row r="175" spans="1:7" x14ac:dyDescent="0.25">
      <c r="A175" t="s">
        <v>127</v>
      </c>
      <c r="C175" s="23" t="s">
        <v>23</v>
      </c>
    </row>
    <row r="176" spans="1:7" x14ac:dyDescent="0.25">
      <c r="A176" t="s">
        <v>128</v>
      </c>
      <c r="C176" t="str">
        <f>VLOOKUP(C175,'Master Akun'!$A$6:$B$44,2,FALSE)</f>
        <v>Akumulasi Penyusutan Kendaraan</v>
      </c>
    </row>
    <row r="178" spans="1:7" x14ac:dyDescent="0.25">
      <c r="A178" s="44" t="s">
        <v>100</v>
      </c>
      <c r="B178" s="44" t="s">
        <v>129</v>
      </c>
      <c r="C178" s="44" t="s">
        <v>3</v>
      </c>
      <c r="D178" s="46" t="s">
        <v>4</v>
      </c>
      <c r="E178" s="46" t="s">
        <v>5</v>
      </c>
      <c r="F178" s="48" t="s">
        <v>130</v>
      </c>
      <c r="G178" s="49"/>
    </row>
    <row r="179" spans="1:7" x14ac:dyDescent="0.25">
      <c r="A179" s="45"/>
      <c r="B179" s="45"/>
      <c r="C179" s="45"/>
      <c r="D179" s="47"/>
      <c r="E179" s="47"/>
      <c r="F179" s="21" t="s">
        <v>4</v>
      </c>
      <c r="G179" s="21" t="s">
        <v>5</v>
      </c>
    </row>
    <row r="180" spans="1:7" x14ac:dyDescent="0.25">
      <c r="A180" s="1"/>
      <c r="B180" s="1"/>
      <c r="C180" s="1" t="s">
        <v>118</v>
      </c>
      <c r="D180" s="6"/>
      <c r="E180" s="6"/>
      <c r="F180" s="6"/>
      <c r="G180" s="6">
        <f>VLOOKUP(C175,'Master Akun'!$A$6:$E$44,5,FALSE)</f>
        <v>108862304</v>
      </c>
    </row>
    <row r="181" spans="1:7" x14ac:dyDescent="0.25">
      <c r="A181" s="1"/>
      <c r="B181" s="1"/>
      <c r="C181" s="1"/>
      <c r="D181" s="6"/>
      <c r="E181" s="6"/>
      <c r="F181" s="6"/>
      <c r="G181" s="6"/>
    </row>
    <row r="182" spans="1:7" x14ac:dyDescent="0.25">
      <c r="A182" s="1"/>
      <c r="B182" s="1"/>
      <c r="C182" s="1" t="s">
        <v>121</v>
      </c>
      <c r="D182" s="6"/>
      <c r="E182" s="6"/>
      <c r="F182" s="6"/>
      <c r="G182" s="6"/>
    </row>
    <row r="185" spans="1:7" x14ac:dyDescent="0.25">
      <c r="A185" t="s">
        <v>127</v>
      </c>
      <c r="C185" s="23" t="s">
        <v>24</v>
      </c>
    </row>
    <row r="186" spans="1:7" x14ac:dyDescent="0.25">
      <c r="A186" t="s">
        <v>128</v>
      </c>
      <c r="C186" t="str">
        <f>VLOOKUP(C185,'Master Akun'!$A$6:$B$44,2,FALSE)</f>
        <v>Peralatan</v>
      </c>
    </row>
    <row r="188" spans="1:7" x14ac:dyDescent="0.25">
      <c r="A188" s="44" t="s">
        <v>100</v>
      </c>
      <c r="B188" s="44" t="s">
        <v>129</v>
      </c>
      <c r="C188" s="44" t="s">
        <v>3</v>
      </c>
      <c r="D188" s="46" t="s">
        <v>4</v>
      </c>
      <c r="E188" s="46" t="s">
        <v>5</v>
      </c>
      <c r="F188" s="48" t="s">
        <v>130</v>
      </c>
      <c r="G188" s="49"/>
    </row>
    <row r="189" spans="1:7" x14ac:dyDescent="0.25">
      <c r="A189" s="45"/>
      <c r="B189" s="45"/>
      <c r="C189" s="45"/>
      <c r="D189" s="47"/>
      <c r="E189" s="47"/>
      <c r="F189" s="21" t="s">
        <v>4</v>
      </c>
      <c r="G189" s="21" t="s">
        <v>5</v>
      </c>
    </row>
    <row r="190" spans="1:7" x14ac:dyDescent="0.25">
      <c r="A190" s="1"/>
      <c r="B190" s="1"/>
      <c r="C190" s="1" t="s">
        <v>118</v>
      </c>
      <c r="D190" s="6"/>
      <c r="E190" s="6"/>
      <c r="F190" s="6">
        <f>VLOOKUP(C185,'Master Akun'!$A$6:$D$44,4,FALSE)</f>
        <v>220000000</v>
      </c>
      <c r="G190" s="6"/>
    </row>
    <row r="191" spans="1:7" x14ac:dyDescent="0.25">
      <c r="A191" s="1"/>
      <c r="B191" s="1"/>
      <c r="C191" s="1"/>
      <c r="D191" s="6"/>
      <c r="E191" s="6"/>
      <c r="F191" s="6"/>
      <c r="G191" s="6"/>
    </row>
    <row r="192" spans="1:7" x14ac:dyDescent="0.25">
      <c r="A192" s="1"/>
      <c r="B192" s="1"/>
      <c r="C192" s="1" t="s">
        <v>121</v>
      </c>
      <c r="D192" s="6"/>
      <c r="E192" s="6"/>
      <c r="F192" s="6"/>
      <c r="G192" s="6"/>
    </row>
    <row r="195" spans="1:7" x14ac:dyDescent="0.25">
      <c r="A195" t="s">
        <v>127</v>
      </c>
      <c r="C195" s="23" t="s">
        <v>25</v>
      </c>
    </row>
    <row r="196" spans="1:7" x14ac:dyDescent="0.25">
      <c r="A196" t="s">
        <v>128</v>
      </c>
      <c r="C196" t="str">
        <f>VLOOKUP(C195,'Master Akun'!$A$6:$B$44,2,FALSE)</f>
        <v>Akumulasi Penyusutan Kendaraan</v>
      </c>
    </row>
    <row r="198" spans="1:7" x14ac:dyDescent="0.25">
      <c r="A198" s="44" t="s">
        <v>100</v>
      </c>
      <c r="B198" s="44" t="s">
        <v>129</v>
      </c>
      <c r="C198" s="44" t="s">
        <v>3</v>
      </c>
      <c r="D198" s="46" t="s">
        <v>4</v>
      </c>
      <c r="E198" s="46" t="s">
        <v>5</v>
      </c>
      <c r="F198" s="48" t="s">
        <v>130</v>
      </c>
      <c r="G198" s="49"/>
    </row>
    <row r="199" spans="1:7" x14ac:dyDescent="0.25">
      <c r="A199" s="45"/>
      <c r="B199" s="45"/>
      <c r="C199" s="45"/>
      <c r="D199" s="47"/>
      <c r="E199" s="47"/>
      <c r="F199" s="21" t="s">
        <v>4</v>
      </c>
      <c r="G199" s="21" t="s">
        <v>5</v>
      </c>
    </row>
    <row r="200" spans="1:7" x14ac:dyDescent="0.25">
      <c r="A200" s="1"/>
      <c r="B200" s="1"/>
      <c r="C200" s="1" t="s">
        <v>118</v>
      </c>
      <c r="D200" s="6"/>
      <c r="E200" s="6"/>
      <c r="F200" s="6"/>
      <c r="G200" s="6">
        <f>VLOOKUP(C195,'Master Akun'!$A$6:$E$44,5,FALSE)</f>
        <v>188240740</v>
      </c>
    </row>
    <row r="201" spans="1:7" x14ac:dyDescent="0.25">
      <c r="A201" s="1"/>
      <c r="B201" s="1"/>
      <c r="C201" s="1"/>
      <c r="D201" s="6"/>
      <c r="E201" s="6"/>
      <c r="F201" s="6"/>
      <c r="G201" s="6"/>
    </row>
    <row r="202" spans="1:7" x14ac:dyDescent="0.25">
      <c r="A202" s="1"/>
      <c r="B202" s="1"/>
      <c r="C202" s="1" t="s">
        <v>121</v>
      </c>
      <c r="D202" s="6"/>
      <c r="E202" s="6"/>
      <c r="F202" s="6"/>
      <c r="G202" s="6"/>
    </row>
    <row r="205" spans="1:7" x14ac:dyDescent="0.25">
      <c r="A205" t="s">
        <v>127</v>
      </c>
      <c r="C205" s="23" t="s">
        <v>26</v>
      </c>
    </row>
    <row r="206" spans="1:7" x14ac:dyDescent="0.25">
      <c r="A206" t="s">
        <v>128</v>
      </c>
      <c r="C206" t="str">
        <f>VLOOKUP(C205,'Master Akun'!$A$6:$B$44,2,FALSE)</f>
        <v xml:space="preserve">Hutang Usaha </v>
      </c>
    </row>
    <row r="208" spans="1:7" x14ac:dyDescent="0.25">
      <c r="A208" s="44" t="s">
        <v>100</v>
      </c>
      <c r="B208" s="44" t="s">
        <v>129</v>
      </c>
      <c r="C208" s="44" t="s">
        <v>3</v>
      </c>
      <c r="D208" s="46" t="s">
        <v>4</v>
      </c>
      <c r="E208" s="46" t="s">
        <v>5</v>
      </c>
      <c r="F208" s="48" t="s">
        <v>130</v>
      </c>
      <c r="G208" s="49"/>
    </row>
    <row r="209" spans="1:7" x14ac:dyDescent="0.25">
      <c r="A209" s="45"/>
      <c r="B209" s="45"/>
      <c r="C209" s="45"/>
      <c r="D209" s="47"/>
      <c r="E209" s="47"/>
      <c r="F209" s="21" t="s">
        <v>4</v>
      </c>
      <c r="G209" s="21" t="s">
        <v>5</v>
      </c>
    </row>
    <row r="210" spans="1:7" x14ac:dyDescent="0.25">
      <c r="A210" s="1"/>
      <c r="B210" s="1"/>
      <c r="C210" s="1" t="s">
        <v>118</v>
      </c>
      <c r="D210" s="6"/>
      <c r="E210" s="6"/>
      <c r="F210" s="6"/>
      <c r="G210" s="6">
        <f>VLOOKUP(C205,'Master Akun'!$A$6:$E$44,5,FALSE)</f>
        <v>196000000</v>
      </c>
    </row>
    <row r="211" spans="1:7" x14ac:dyDescent="0.25">
      <c r="A211" s="1"/>
      <c r="B211" s="1"/>
      <c r="C211" s="1"/>
      <c r="D211" s="6"/>
      <c r="E211" s="6"/>
      <c r="F211" s="6"/>
      <c r="G211" s="6"/>
    </row>
    <row r="212" spans="1:7" x14ac:dyDescent="0.25">
      <c r="A212" s="1"/>
      <c r="B212" s="1"/>
      <c r="C212" s="1" t="s">
        <v>121</v>
      </c>
      <c r="D212" s="6"/>
      <c r="E212" s="6"/>
      <c r="F212" s="6"/>
      <c r="G212" s="6"/>
    </row>
    <row r="215" spans="1:7" x14ac:dyDescent="0.25">
      <c r="A215" t="s">
        <v>127</v>
      </c>
      <c r="C215" s="23" t="s">
        <v>27</v>
      </c>
    </row>
    <row r="216" spans="1:7" x14ac:dyDescent="0.25">
      <c r="A216" t="s">
        <v>128</v>
      </c>
      <c r="C216" t="str">
        <f>VLOOKUP(C215,'Master Akun'!$A$6:$B$44,2,FALSE)</f>
        <v>PPN Keluaran</v>
      </c>
    </row>
    <row r="218" spans="1:7" x14ac:dyDescent="0.25">
      <c r="A218" s="44" t="s">
        <v>100</v>
      </c>
      <c r="B218" s="44" t="s">
        <v>129</v>
      </c>
      <c r="C218" s="44" t="s">
        <v>3</v>
      </c>
      <c r="D218" s="46" t="s">
        <v>4</v>
      </c>
      <c r="E218" s="46" t="s">
        <v>5</v>
      </c>
      <c r="F218" s="48" t="s">
        <v>130</v>
      </c>
      <c r="G218" s="49"/>
    </row>
    <row r="219" spans="1:7" x14ac:dyDescent="0.25">
      <c r="A219" s="45"/>
      <c r="B219" s="45"/>
      <c r="C219" s="45"/>
      <c r="D219" s="47"/>
      <c r="E219" s="47"/>
      <c r="F219" s="21" t="s">
        <v>4</v>
      </c>
      <c r="G219" s="21" t="s">
        <v>5</v>
      </c>
    </row>
    <row r="220" spans="1:7" x14ac:dyDescent="0.25">
      <c r="A220" s="1"/>
      <c r="B220" s="1"/>
      <c r="C220" s="1" t="s">
        <v>118</v>
      </c>
      <c r="D220" s="6"/>
      <c r="E220" s="6"/>
      <c r="F220" s="6"/>
      <c r="G220" s="6">
        <f>VLOOKUP(C215,'Master Akun'!$A$6:$E$44,5,FALSE)</f>
        <v>23520000</v>
      </c>
    </row>
    <row r="221" spans="1:7" x14ac:dyDescent="0.25">
      <c r="A221" s="1"/>
      <c r="B221" s="1"/>
      <c r="C221" s="1"/>
      <c r="D221" s="6"/>
      <c r="E221" s="6"/>
      <c r="F221" s="6"/>
      <c r="G221" s="6"/>
    </row>
    <row r="222" spans="1:7" x14ac:dyDescent="0.25">
      <c r="A222" s="1"/>
      <c r="B222" s="1"/>
      <c r="C222" s="1" t="s">
        <v>121</v>
      </c>
      <c r="D222" s="6"/>
      <c r="E222" s="6"/>
      <c r="F222" s="6"/>
      <c r="G222" s="6"/>
    </row>
    <row r="225" spans="1:7" x14ac:dyDescent="0.25">
      <c r="A225" t="s">
        <v>127</v>
      </c>
      <c r="C225" s="23" t="s">
        <v>28</v>
      </c>
    </row>
    <row r="226" spans="1:7" x14ac:dyDescent="0.25">
      <c r="A226" t="s">
        <v>128</v>
      </c>
      <c r="C226" t="str">
        <f>VLOOKUP(C225,'Master Akun'!$A$6:$B$44,2,FALSE)</f>
        <v>Hutang Pajak Penghasilan</v>
      </c>
    </row>
    <row r="228" spans="1:7" x14ac:dyDescent="0.25">
      <c r="A228" s="44" t="s">
        <v>100</v>
      </c>
      <c r="B228" s="44" t="s">
        <v>129</v>
      </c>
      <c r="C228" s="44" t="s">
        <v>3</v>
      </c>
      <c r="D228" s="46" t="s">
        <v>4</v>
      </c>
      <c r="E228" s="46" t="s">
        <v>5</v>
      </c>
      <c r="F228" s="48" t="s">
        <v>130</v>
      </c>
      <c r="G228" s="49"/>
    </row>
    <row r="229" spans="1:7" x14ac:dyDescent="0.25">
      <c r="A229" s="45"/>
      <c r="B229" s="45"/>
      <c r="C229" s="45"/>
      <c r="D229" s="47"/>
      <c r="E229" s="47"/>
      <c r="F229" s="21" t="s">
        <v>4</v>
      </c>
      <c r="G229" s="21" t="s">
        <v>5</v>
      </c>
    </row>
    <row r="230" spans="1:7" x14ac:dyDescent="0.25">
      <c r="A230" s="1"/>
      <c r="B230" s="1"/>
      <c r="C230" s="1" t="s">
        <v>118</v>
      </c>
      <c r="D230" s="6"/>
      <c r="E230" s="6"/>
      <c r="F230" s="6">
        <f>VLOOKUP(C225,'Master Akun'!$A$6:$E$44,4,FALSE)</f>
        <v>0</v>
      </c>
      <c r="G230" s="6"/>
    </row>
    <row r="231" spans="1:7" x14ac:dyDescent="0.25">
      <c r="A231" s="1"/>
      <c r="B231" s="1"/>
      <c r="C231" s="1"/>
      <c r="D231" s="6"/>
      <c r="E231" s="6"/>
      <c r="F231" s="6"/>
      <c r="G231" s="6"/>
    </row>
    <row r="232" spans="1:7" x14ac:dyDescent="0.25">
      <c r="A232" s="1"/>
      <c r="B232" s="1"/>
      <c r="C232" s="1" t="s">
        <v>121</v>
      </c>
      <c r="D232" s="6"/>
      <c r="E232" s="6"/>
      <c r="F232" s="6"/>
      <c r="G232" s="6"/>
    </row>
    <row r="235" spans="1:7" x14ac:dyDescent="0.25">
      <c r="A235" t="s">
        <v>127</v>
      </c>
      <c r="C235" s="23" t="s">
        <v>29</v>
      </c>
    </row>
    <row r="236" spans="1:7" x14ac:dyDescent="0.25">
      <c r="A236" t="s">
        <v>128</v>
      </c>
      <c r="C236" t="str">
        <f>VLOOKUP(C235,'Master Akun'!$A$6:$B$44,2,FALSE)</f>
        <v>Hutang Bank</v>
      </c>
    </row>
    <row r="238" spans="1:7" x14ac:dyDescent="0.25">
      <c r="A238" s="44" t="s">
        <v>100</v>
      </c>
      <c r="B238" s="44" t="s">
        <v>129</v>
      </c>
      <c r="C238" s="44" t="s">
        <v>3</v>
      </c>
      <c r="D238" s="46" t="s">
        <v>4</v>
      </c>
      <c r="E238" s="46" t="s">
        <v>5</v>
      </c>
      <c r="F238" s="48" t="s">
        <v>130</v>
      </c>
      <c r="G238" s="49"/>
    </row>
    <row r="239" spans="1:7" x14ac:dyDescent="0.25">
      <c r="A239" s="45"/>
      <c r="B239" s="45"/>
      <c r="C239" s="45"/>
      <c r="D239" s="47"/>
      <c r="E239" s="47"/>
      <c r="F239" s="21" t="s">
        <v>4</v>
      </c>
      <c r="G239" s="21" t="s">
        <v>5</v>
      </c>
    </row>
    <row r="240" spans="1:7" x14ac:dyDescent="0.25">
      <c r="A240" s="1"/>
      <c r="B240" s="1"/>
      <c r="C240" s="1" t="s">
        <v>118</v>
      </c>
      <c r="D240" s="6"/>
      <c r="E240" s="6"/>
      <c r="F240" s="6"/>
      <c r="G240" s="6">
        <f>VLOOKUP(C235,'Master Akun'!$A$6:$E$44,5,FALSE)</f>
        <v>301909436</v>
      </c>
    </row>
    <row r="241" spans="1:7" x14ac:dyDescent="0.25">
      <c r="A241" s="1"/>
      <c r="B241" s="1"/>
      <c r="C241" s="1"/>
      <c r="D241" s="6"/>
      <c r="E241" s="6"/>
      <c r="F241" s="6"/>
      <c r="G241" s="6"/>
    </row>
    <row r="242" spans="1:7" x14ac:dyDescent="0.25">
      <c r="A242" s="1"/>
      <c r="B242" s="1"/>
      <c r="C242" s="1" t="s">
        <v>121</v>
      </c>
      <c r="D242" s="6"/>
      <c r="E242" s="6"/>
      <c r="F242" s="6"/>
      <c r="G242" s="6"/>
    </row>
    <row r="245" spans="1:7" x14ac:dyDescent="0.25">
      <c r="A245" t="s">
        <v>127</v>
      </c>
      <c r="C245" s="23" t="s">
        <v>30</v>
      </c>
    </row>
    <row r="246" spans="1:7" x14ac:dyDescent="0.25">
      <c r="A246" t="s">
        <v>128</v>
      </c>
      <c r="C246" t="str">
        <f>VLOOKUP(C245,'Master Akun'!$A$6:$B$44,2,FALSE)</f>
        <v>Modal Saham</v>
      </c>
    </row>
    <row r="248" spans="1:7" x14ac:dyDescent="0.25">
      <c r="A248" s="44" t="s">
        <v>100</v>
      </c>
      <c r="B248" s="44" t="s">
        <v>129</v>
      </c>
      <c r="C248" s="44" t="s">
        <v>3</v>
      </c>
      <c r="D248" s="46" t="s">
        <v>4</v>
      </c>
      <c r="E248" s="46" t="s">
        <v>5</v>
      </c>
      <c r="F248" s="48" t="s">
        <v>130</v>
      </c>
      <c r="G248" s="49"/>
    </row>
    <row r="249" spans="1:7" x14ac:dyDescent="0.25">
      <c r="A249" s="45"/>
      <c r="B249" s="45"/>
      <c r="C249" s="45"/>
      <c r="D249" s="47"/>
      <c r="E249" s="47"/>
      <c r="F249" s="21" t="s">
        <v>4</v>
      </c>
      <c r="G249" s="21" t="s">
        <v>5</v>
      </c>
    </row>
    <row r="250" spans="1:7" x14ac:dyDescent="0.25">
      <c r="A250" s="1"/>
      <c r="B250" s="1"/>
      <c r="C250" s="1" t="s">
        <v>118</v>
      </c>
      <c r="D250" s="6"/>
      <c r="E250" s="6"/>
      <c r="F250" s="6"/>
      <c r="G250" s="6">
        <f>VLOOKUP(C245,'Master Akun'!$A$6:$E$44,5,FALSE)</f>
        <v>700000000</v>
      </c>
    </row>
    <row r="251" spans="1:7" x14ac:dyDescent="0.25">
      <c r="A251" s="1"/>
      <c r="B251" s="1"/>
      <c r="C251" s="1"/>
      <c r="D251" s="6"/>
      <c r="E251" s="6"/>
      <c r="F251" s="6"/>
      <c r="G251" s="6"/>
    </row>
    <row r="252" spans="1:7" x14ac:dyDescent="0.25">
      <c r="A252" s="1"/>
      <c r="B252" s="1"/>
      <c r="C252" s="1" t="s">
        <v>121</v>
      </c>
      <c r="D252" s="6"/>
      <c r="E252" s="6"/>
      <c r="F252" s="6"/>
      <c r="G252" s="6"/>
    </row>
    <row r="255" spans="1:7" x14ac:dyDescent="0.25">
      <c r="A255" t="s">
        <v>127</v>
      </c>
      <c r="C255" s="23" t="s">
        <v>31</v>
      </c>
    </row>
    <row r="256" spans="1:7" x14ac:dyDescent="0.25">
      <c r="A256" t="s">
        <v>128</v>
      </c>
      <c r="C256" t="str">
        <f>VLOOKUP(C255,'Master Akun'!$A$6:$B$44,2,FALSE)</f>
        <v>Laba Di Tahan</v>
      </c>
    </row>
    <row r="258" spans="1:7" x14ac:dyDescent="0.25">
      <c r="A258" s="44" t="s">
        <v>100</v>
      </c>
      <c r="B258" s="44" t="s">
        <v>129</v>
      </c>
      <c r="C258" s="44" t="s">
        <v>3</v>
      </c>
      <c r="D258" s="46" t="s">
        <v>4</v>
      </c>
      <c r="E258" s="46" t="s">
        <v>5</v>
      </c>
      <c r="F258" s="48" t="s">
        <v>130</v>
      </c>
      <c r="G258" s="49"/>
    </row>
    <row r="259" spans="1:7" x14ac:dyDescent="0.25">
      <c r="A259" s="45"/>
      <c r="B259" s="45"/>
      <c r="C259" s="45"/>
      <c r="D259" s="47"/>
      <c r="E259" s="47"/>
      <c r="F259" s="21" t="s">
        <v>4</v>
      </c>
      <c r="G259" s="21" t="s">
        <v>5</v>
      </c>
    </row>
    <row r="260" spans="1:7" x14ac:dyDescent="0.25">
      <c r="A260" s="1"/>
      <c r="B260" s="1"/>
      <c r="C260" s="1" t="s">
        <v>118</v>
      </c>
      <c r="D260" s="6"/>
      <c r="E260" s="6"/>
      <c r="F260" s="6"/>
      <c r="G260" s="6">
        <f>VLOOKUP(C255,'Master Akun'!$A$6:$E$44,5,FALSE)</f>
        <v>576000000</v>
      </c>
    </row>
    <row r="261" spans="1:7" x14ac:dyDescent="0.25">
      <c r="A261" s="1"/>
      <c r="B261" s="1"/>
      <c r="C261" s="1"/>
      <c r="D261" s="6"/>
      <c r="E261" s="6"/>
      <c r="F261" s="6"/>
      <c r="G261" s="6"/>
    </row>
    <row r="262" spans="1:7" x14ac:dyDescent="0.25">
      <c r="A262" s="1"/>
      <c r="B262" s="1"/>
      <c r="C262" s="1" t="s">
        <v>121</v>
      </c>
      <c r="D262" s="6"/>
      <c r="E262" s="6"/>
      <c r="F262" s="6"/>
      <c r="G262" s="6"/>
    </row>
    <row r="265" spans="1:7" x14ac:dyDescent="0.25">
      <c r="A265" t="s">
        <v>127</v>
      </c>
      <c r="C265" s="23" t="s">
        <v>32</v>
      </c>
    </row>
    <row r="266" spans="1:7" x14ac:dyDescent="0.25">
      <c r="A266" t="s">
        <v>128</v>
      </c>
      <c r="C266" t="str">
        <f>VLOOKUP(C265,'Master Akun'!$A$6:$B$44,2,FALSE)</f>
        <v>Penjualan</v>
      </c>
    </row>
    <row r="268" spans="1:7" x14ac:dyDescent="0.25">
      <c r="A268" s="44" t="s">
        <v>100</v>
      </c>
      <c r="B268" s="44" t="s">
        <v>129</v>
      </c>
      <c r="C268" s="44" t="s">
        <v>3</v>
      </c>
      <c r="D268" s="46" t="s">
        <v>4</v>
      </c>
      <c r="E268" s="46" t="s">
        <v>5</v>
      </c>
      <c r="F268" s="48" t="s">
        <v>130</v>
      </c>
      <c r="G268" s="49"/>
    </row>
    <row r="269" spans="1:7" x14ac:dyDescent="0.25">
      <c r="A269" s="45"/>
      <c r="B269" s="45"/>
      <c r="C269" s="45"/>
      <c r="D269" s="47"/>
      <c r="E269" s="47"/>
      <c r="F269" s="21" t="s">
        <v>4</v>
      </c>
      <c r="G269" s="21" t="s">
        <v>5</v>
      </c>
    </row>
    <row r="270" spans="1:7" x14ac:dyDescent="0.25">
      <c r="A270" s="1"/>
      <c r="B270" s="1"/>
      <c r="C270" s="1" t="s">
        <v>118</v>
      </c>
      <c r="D270" s="6"/>
      <c r="E270" s="6"/>
      <c r="F270" s="6"/>
      <c r="G270" s="6">
        <f>VLOOKUP(C265,'Master Akun'!$A$6:$E$44,5,FALSE)</f>
        <v>975700000</v>
      </c>
    </row>
    <row r="271" spans="1:7" x14ac:dyDescent="0.25">
      <c r="A271" s="1"/>
      <c r="B271" s="1"/>
      <c r="C271" s="1" t="s">
        <v>62</v>
      </c>
      <c r="D271" s="6"/>
      <c r="E271" s="6">
        <f>VLOOKUP(C265,'Jurnal Umum'!$A$7:$G$16,7,FALSE)</f>
        <v>25000000</v>
      </c>
      <c r="F271" s="6"/>
      <c r="G271" s="6">
        <f>SUM(G270+E271)</f>
        <v>1000700000</v>
      </c>
    </row>
    <row r="272" spans="1:7" x14ac:dyDescent="0.25">
      <c r="A272" s="1"/>
      <c r="B272" s="1"/>
      <c r="C272" s="1"/>
      <c r="D272" s="6"/>
      <c r="E272" s="6"/>
      <c r="F272" s="6"/>
      <c r="G272" s="6"/>
    </row>
    <row r="275" spans="1:7" x14ac:dyDescent="0.25">
      <c r="A275" t="s">
        <v>127</v>
      </c>
      <c r="C275" s="23" t="s">
        <v>33</v>
      </c>
    </row>
    <row r="276" spans="1:7" x14ac:dyDescent="0.25">
      <c r="A276" t="s">
        <v>128</v>
      </c>
      <c r="C276" t="str">
        <f>VLOOKUP(C275,'Master Akun'!$A$6:$B$44,2,FALSE)</f>
        <v>Potongan Penjualan</v>
      </c>
    </row>
    <row r="278" spans="1:7" x14ac:dyDescent="0.25">
      <c r="A278" s="44" t="s">
        <v>100</v>
      </c>
      <c r="B278" s="44" t="s">
        <v>129</v>
      </c>
      <c r="C278" s="44" t="s">
        <v>3</v>
      </c>
      <c r="D278" s="46" t="s">
        <v>4</v>
      </c>
      <c r="E278" s="46" t="s">
        <v>5</v>
      </c>
      <c r="F278" s="48" t="s">
        <v>130</v>
      </c>
      <c r="G278" s="49"/>
    </row>
    <row r="279" spans="1:7" x14ac:dyDescent="0.25">
      <c r="A279" s="45"/>
      <c r="B279" s="45"/>
      <c r="C279" s="45"/>
      <c r="D279" s="47"/>
      <c r="E279" s="47"/>
      <c r="F279" s="21" t="s">
        <v>4</v>
      </c>
      <c r="G279" s="21" t="s">
        <v>5</v>
      </c>
    </row>
    <row r="280" spans="1:7" x14ac:dyDescent="0.25">
      <c r="A280" s="1"/>
      <c r="B280" s="1"/>
      <c r="C280" s="1" t="s">
        <v>118</v>
      </c>
      <c r="D280" s="6"/>
      <c r="E280" s="6"/>
      <c r="F280" s="6">
        <f>VLOOKUP(C275,'Master Akun'!$A$6:$D$44,4,FALSE)</f>
        <v>9757000</v>
      </c>
      <c r="G280" s="6"/>
    </row>
    <row r="281" spans="1:7" x14ac:dyDescent="0.25">
      <c r="A281" s="1"/>
      <c r="B281" s="1"/>
      <c r="C281" s="1"/>
      <c r="D281" s="6"/>
      <c r="E281" s="6"/>
      <c r="F281" s="6"/>
      <c r="G281" s="6"/>
    </row>
    <row r="282" spans="1:7" x14ac:dyDescent="0.25">
      <c r="A282" s="1"/>
      <c r="B282" s="1"/>
      <c r="C282" s="1" t="s">
        <v>121</v>
      </c>
      <c r="D282" s="6"/>
      <c r="E282" s="6"/>
      <c r="F282" s="6"/>
      <c r="G282" s="6"/>
    </row>
    <row r="285" spans="1:7" x14ac:dyDescent="0.25">
      <c r="A285" t="s">
        <v>127</v>
      </c>
      <c r="C285" s="23" t="s">
        <v>34</v>
      </c>
    </row>
    <row r="286" spans="1:7" x14ac:dyDescent="0.25">
      <c r="A286" t="s">
        <v>128</v>
      </c>
      <c r="C286" t="str">
        <f>VLOOKUP(C285,'Master Akun'!$A$6:$B$44,2,FALSE)</f>
        <v>Retur Penjualan</v>
      </c>
    </row>
    <row r="288" spans="1:7" x14ac:dyDescent="0.25">
      <c r="A288" s="44" t="s">
        <v>100</v>
      </c>
      <c r="B288" s="44" t="s">
        <v>129</v>
      </c>
      <c r="C288" s="44" t="s">
        <v>3</v>
      </c>
      <c r="D288" s="46" t="s">
        <v>4</v>
      </c>
      <c r="E288" s="46" t="s">
        <v>5</v>
      </c>
      <c r="F288" s="48" t="s">
        <v>130</v>
      </c>
      <c r="G288" s="49"/>
    </row>
    <row r="289" spans="1:7" x14ac:dyDescent="0.25">
      <c r="A289" s="45"/>
      <c r="B289" s="45"/>
      <c r="C289" s="45"/>
      <c r="D289" s="47"/>
      <c r="E289" s="47"/>
      <c r="F289" s="21" t="s">
        <v>4</v>
      </c>
      <c r="G289" s="21" t="s">
        <v>5</v>
      </c>
    </row>
    <row r="290" spans="1:7" x14ac:dyDescent="0.25">
      <c r="A290" s="1"/>
      <c r="B290" s="1"/>
      <c r="C290" s="1" t="s">
        <v>118</v>
      </c>
      <c r="D290" s="6"/>
      <c r="E290" s="6"/>
      <c r="F290" s="6">
        <f>VLOOKUP(C285,'Master Akun'!$A$6:$D$44,4,FALSE)</f>
        <v>29271000</v>
      </c>
      <c r="G290" s="6"/>
    </row>
    <row r="291" spans="1:7" x14ac:dyDescent="0.25">
      <c r="A291" s="1"/>
      <c r="B291" s="1"/>
      <c r="C291" s="1"/>
      <c r="D291" s="6"/>
      <c r="E291" s="6"/>
      <c r="F291" s="6"/>
      <c r="G291" s="6"/>
    </row>
    <row r="292" spans="1:7" x14ac:dyDescent="0.25">
      <c r="A292" s="1"/>
      <c r="B292" s="1"/>
      <c r="C292" s="1" t="s">
        <v>121</v>
      </c>
      <c r="D292" s="6"/>
      <c r="E292" s="6"/>
      <c r="F292" s="6"/>
      <c r="G292" s="6"/>
    </row>
    <row r="295" spans="1:7" x14ac:dyDescent="0.25">
      <c r="A295" t="s">
        <v>127</v>
      </c>
      <c r="C295" s="23" t="s">
        <v>35</v>
      </c>
    </row>
    <row r="296" spans="1:7" x14ac:dyDescent="0.25">
      <c r="A296" t="s">
        <v>128</v>
      </c>
      <c r="C296" t="str">
        <f>VLOOKUP(C295,'Master Akun'!$A$6:$B$44,2,FALSE)</f>
        <v>Harga Pokok Penjualan</v>
      </c>
    </row>
    <row r="298" spans="1:7" x14ac:dyDescent="0.25">
      <c r="A298" s="44" t="s">
        <v>100</v>
      </c>
      <c r="B298" s="44" t="s">
        <v>129</v>
      </c>
      <c r="C298" s="44" t="s">
        <v>3</v>
      </c>
      <c r="D298" s="46" t="s">
        <v>4</v>
      </c>
      <c r="E298" s="46" t="s">
        <v>5</v>
      </c>
      <c r="F298" s="48" t="s">
        <v>130</v>
      </c>
      <c r="G298" s="49"/>
    </row>
    <row r="299" spans="1:7" x14ac:dyDescent="0.25">
      <c r="A299" s="45"/>
      <c r="B299" s="45"/>
      <c r="C299" s="45"/>
      <c r="D299" s="47"/>
      <c r="E299" s="47"/>
      <c r="F299" s="21" t="s">
        <v>4</v>
      </c>
      <c r="G299" s="21" t="s">
        <v>5</v>
      </c>
    </row>
    <row r="300" spans="1:7" x14ac:dyDescent="0.25">
      <c r="A300" s="1"/>
      <c r="B300" s="1"/>
      <c r="C300" s="1" t="s">
        <v>118</v>
      </c>
      <c r="D300" s="6"/>
      <c r="E300" s="6"/>
      <c r="F300" s="6">
        <f>VLOOKUP(C295,'Master Akun'!$A$6:$D$44,4,FALSE)</f>
        <v>682990000</v>
      </c>
      <c r="G300" s="6"/>
    </row>
    <row r="301" spans="1:7" x14ac:dyDescent="0.25">
      <c r="A301" s="1"/>
      <c r="B301" s="1"/>
      <c r="C301" s="1"/>
      <c r="D301" s="6"/>
      <c r="E301" s="6"/>
      <c r="F301" s="6"/>
      <c r="G301" s="6"/>
    </row>
    <row r="302" spans="1:7" x14ac:dyDescent="0.25">
      <c r="A302" s="1"/>
      <c r="B302" s="1"/>
      <c r="C302" s="1" t="s">
        <v>121</v>
      </c>
      <c r="D302" s="6"/>
      <c r="E302" s="6"/>
      <c r="F302" s="6"/>
      <c r="G302" s="6"/>
    </row>
    <row r="305" spans="1:7" x14ac:dyDescent="0.25">
      <c r="A305" t="s">
        <v>127</v>
      </c>
      <c r="C305" s="23" t="s">
        <v>36</v>
      </c>
    </row>
    <row r="306" spans="1:7" x14ac:dyDescent="0.25">
      <c r="A306" t="s">
        <v>128</v>
      </c>
      <c r="C306" t="str">
        <f>VLOOKUP(C305,'Master Akun'!$A$6:$B$44,2,FALSE)</f>
        <v>Biaya Gaji Dan Upah Penjualan</v>
      </c>
    </row>
    <row r="308" spans="1:7" x14ac:dyDescent="0.25">
      <c r="A308" s="44" t="s">
        <v>100</v>
      </c>
      <c r="B308" s="44" t="s">
        <v>129</v>
      </c>
      <c r="C308" s="44" t="s">
        <v>3</v>
      </c>
      <c r="D308" s="46" t="s">
        <v>4</v>
      </c>
      <c r="E308" s="46" t="s">
        <v>5</v>
      </c>
      <c r="F308" s="48" t="s">
        <v>130</v>
      </c>
      <c r="G308" s="49"/>
    </row>
    <row r="309" spans="1:7" x14ac:dyDescent="0.25">
      <c r="A309" s="45"/>
      <c r="B309" s="45"/>
      <c r="C309" s="45"/>
      <c r="D309" s="47"/>
      <c r="E309" s="47"/>
      <c r="F309" s="21" t="s">
        <v>4</v>
      </c>
      <c r="G309" s="21" t="s">
        <v>5</v>
      </c>
    </row>
    <row r="310" spans="1:7" x14ac:dyDescent="0.25">
      <c r="A310" s="1"/>
      <c r="B310" s="1"/>
      <c r="C310" s="1" t="s">
        <v>118</v>
      </c>
      <c r="D310" s="6"/>
      <c r="E310" s="6"/>
      <c r="F310" s="6">
        <f>VLOOKUP(C305,'Master Akun'!$A$6:$D$44,4,FALSE)</f>
        <v>50000000</v>
      </c>
      <c r="G310" s="6"/>
    </row>
    <row r="311" spans="1:7" x14ac:dyDescent="0.25">
      <c r="A311" s="1"/>
      <c r="B311" s="1"/>
      <c r="C311" s="1" t="s">
        <v>66</v>
      </c>
      <c r="D311" s="6">
        <f>VLOOKUP(C305,'Jurnal Umum'!$A$7:$G$16,6,FALSE)</f>
        <v>28000000</v>
      </c>
      <c r="E311" s="6"/>
      <c r="F311" s="6">
        <f>SUM(F310+D311)</f>
        <v>78000000</v>
      </c>
      <c r="G311" s="6"/>
    </row>
    <row r="312" spans="1:7" x14ac:dyDescent="0.25">
      <c r="A312" s="1"/>
      <c r="B312" s="1"/>
      <c r="C312" s="1"/>
      <c r="D312" s="6"/>
      <c r="E312" s="6"/>
      <c r="F312" s="6"/>
      <c r="G312" s="6"/>
    </row>
    <row r="315" spans="1:7" x14ac:dyDescent="0.25">
      <c r="A315" t="s">
        <v>127</v>
      </c>
      <c r="C315" s="23" t="s">
        <v>67</v>
      </c>
    </row>
    <row r="316" spans="1:7" x14ac:dyDescent="0.25">
      <c r="A316" t="s">
        <v>128</v>
      </c>
      <c r="C316" t="str">
        <f>VLOOKUP(C315,'Master Akun'!$A$6:$B$44,2,FALSE)</f>
        <v>Biaya Gaji Dan Upah Adm</v>
      </c>
    </row>
    <row r="318" spans="1:7" x14ac:dyDescent="0.25">
      <c r="A318" s="44" t="s">
        <v>100</v>
      </c>
      <c r="B318" s="44" t="s">
        <v>129</v>
      </c>
      <c r="C318" s="44" t="s">
        <v>3</v>
      </c>
      <c r="D318" s="46" t="s">
        <v>4</v>
      </c>
      <c r="E318" s="46" t="s">
        <v>5</v>
      </c>
      <c r="F318" s="48" t="s">
        <v>130</v>
      </c>
      <c r="G318" s="49"/>
    </row>
    <row r="319" spans="1:7" x14ac:dyDescent="0.25">
      <c r="A319" s="45"/>
      <c r="B319" s="45"/>
      <c r="C319" s="45"/>
      <c r="D319" s="47"/>
      <c r="E319" s="47"/>
      <c r="F319" s="21" t="s">
        <v>4</v>
      </c>
      <c r="G319" s="21" t="s">
        <v>5</v>
      </c>
    </row>
    <row r="320" spans="1:7" x14ac:dyDescent="0.25">
      <c r="A320" s="1"/>
      <c r="B320" s="1"/>
      <c r="C320" s="1" t="s">
        <v>118</v>
      </c>
      <c r="D320" s="6"/>
      <c r="E320" s="6"/>
      <c r="F320" s="6">
        <f>VLOOKUP(C315,'Master Akun'!$A$6:$D$44,4,FALSE)</f>
        <v>100000000</v>
      </c>
      <c r="G320" s="6"/>
    </row>
    <row r="321" spans="1:7" x14ac:dyDescent="0.25">
      <c r="A321" s="1"/>
      <c r="B321" s="1"/>
      <c r="C321" s="1"/>
      <c r="D321" s="6"/>
      <c r="E321" s="6"/>
      <c r="F321" s="6"/>
      <c r="G321" s="6"/>
    </row>
    <row r="322" spans="1:7" x14ac:dyDescent="0.25">
      <c r="A322" s="1"/>
      <c r="B322" s="1"/>
      <c r="C322" s="1" t="s">
        <v>121</v>
      </c>
      <c r="D322" s="6"/>
      <c r="E322" s="6"/>
      <c r="F322" s="6"/>
      <c r="G322" s="6"/>
    </row>
    <row r="325" spans="1:7" x14ac:dyDescent="0.25">
      <c r="A325" t="s">
        <v>127</v>
      </c>
      <c r="C325" s="23" t="s">
        <v>68</v>
      </c>
    </row>
    <row r="326" spans="1:7" x14ac:dyDescent="0.25">
      <c r="A326" t="s">
        <v>128</v>
      </c>
      <c r="C326" t="str">
        <f>VLOOKUP(C325,'Master Akun'!$A$6:$B$44,2,FALSE)</f>
        <v>Biaya Listrik, Telp, Dan Air</v>
      </c>
    </row>
    <row r="328" spans="1:7" x14ac:dyDescent="0.25">
      <c r="A328" s="44" t="s">
        <v>100</v>
      </c>
      <c r="B328" s="44" t="s">
        <v>129</v>
      </c>
      <c r="C328" s="44" t="s">
        <v>3</v>
      </c>
      <c r="D328" s="46" t="s">
        <v>4</v>
      </c>
      <c r="E328" s="46" t="s">
        <v>5</v>
      </c>
      <c r="F328" s="48" t="s">
        <v>130</v>
      </c>
      <c r="G328" s="49"/>
    </row>
    <row r="329" spans="1:7" x14ac:dyDescent="0.25">
      <c r="A329" s="45"/>
      <c r="B329" s="45"/>
      <c r="C329" s="45"/>
      <c r="D329" s="47"/>
      <c r="E329" s="47"/>
      <c r="F329" s="21" t="s">
        <v>4</v>
      </c>
      <c r="G329" s="21" t="s">
        <v>5</v>
      </c>
    </row>
    <row r="330" spans="1:7" x14ac:dyDescent="0.25">
      <c r="A330" s="1"/>
      <c r="B330" s="1"/>
      <c r="C330" s="1" t="s">
        <v>118</v>
      </c>
      <c r="D330" s="6"/>
      <c r="E330" s="6"/>
      <c r="F330" s="6">
        <f>VLOOKUP(C325,'Master Akun'!$A$6:$D$44,4,FALSE)</f>
        <v>12700000</v>
      </c>
      <c r="G330" s="6"/>
    </row>
    <row r="331" spans="1:7" x14ac:dyDescent="0.25">
      <c r="A331" s="1"/>
      <c r="B331" s="1"/>
      <c r="C331" s="1" t="s">
        <v>76</v>
      </c>
      <c r="D331" s="6">
        <f>VLOOKUP(C325,'Jurnal Umum'!$A$7:$G$16,6,FALSE)</f>
        <v>5600000</v>
      </c>
      <c r="E331" s="6"/>
      <c r="F331" s="6">
        <f>SUM(F330+D331)</f>
        <v>18300000</v>
      </c>
      <c r="G331" s="6"/>
    </row>
    <row r="332" spans="1:7" x14ac:dyDescent="0.25">
      <c r="A332" s="1"/>
      <c r="B332" s="1"/>
      <c r="C332" s="1"/>
      <c r="D332" s="6"/>
      <c r="E332" s="6"/>
      <c r="F332" s="6"/>
      <c r="G332" s="6"/>
    </row>
    <row r="335" spans="1:7" x14ac:dyDescent="0.25">
      <c r="A335" t="s">
        <v>127</v>
      </c>
      <c r="C335" s="23" t="s">
        <v>69</v>
      </c>
    </row>
    <row r="336" spans="1:7" x14ac:dyDescent="0.25">
      <c r="A336" t="s">
        <v>128</v>
      </c>
      <c r="C336" t="str">
        <f>VLOOKUP(C335,'Master Akun'!$A$6:$B$44,2,FALSE)</f>
        <v>Biaya Pemeliharaan Dan Perbaikan</v>
      </c>
    </row>
    <row r="338" spans="1:7" x14ac:dyDescent="0.25">
      <c r="A338" s="44" t="s">
        <v>100</v>
      </c>
      <c r="B338" s="44" t="s">
        <v>129</v>
      </c>
      <c r="C338" s="44" t="s">
        <v>3</v>
      </c>
      <c r="D338" s="46" t="s">
        <v>4</v>
      </c>
      <c r="E338" s="46" t="s">
        <v>5</v>
      </c>
      <c r="F338" s="48" t="s">
        <v>130</v>
      </c>
      <c r="G338" s="49"/>
    </row>
    <row r="339" spans="1:7" x14ac:dyDescent="0.25">
      <c r="A339" s="45"/>
      <c r="B339" s="45"/>
      <c r="C339" s="45"/>
      <c r="D339" s="47"/>
      <c r="E339" s="47"/>
      <c r="F339" s="21" t="s">
        <v>4</v>
      </c>
      <c r="G339" s="21" t="s">
        <v>5</v>
      </c>
    </row>
    <row r="340" spans="1:7" x14ac:dyDescent="0.25">
      <c r="A340" s="1"/>
      <c r="B340" s="1"/>
      <c r="C340" s="1" t="s">
        <v>118</v>
      </c>
      <c r="D340" s="6"/>
      <c r="E340" s="6"/>
      <c r="F340" s="6">
        <f>VLOOKUP(C335,'Master Akun'!$A$6:$D$44,4,FALSE)</f>
        <v>6850000</v>
      </c>
      <c r="G340" s="6"/>
    </row>
    <row r="341" spans="1:7" x14ac:dyDescent="0.25">
      <c r="A341" s="1"/>
      <c r="B341" s="1"/>
      <c r="C341" s="1"/>
      <c r="D341" s="6"/>
      <c r="E341" s="6"/>
      <c r="F341" s="6"/>
      <c r="G341" s="6"/>
    </row>
    <row r="342" spans="1:7" x14ac:dyDescent="0.25">
      <c r="A342" s="1"/>
      <c r="B342" s="1"/>
      <c r="C342" s="1" t="s">
        <v>121</v>
      </c>
      <c r="D342" s="6"/>
      <c r="E342" s="6"/>
      <c r="F342" s="6"/>
      <c r="G342" s="6"/>
    </row>
    <row r="345" spans="1:7" x14ac:dyDescent="0.25">
      <c r="A345" t="s">
        <v>127</v>
      </c>
      <c r="C345" s="23" t="s">
        <v>70</v>
      </c>
    </row>
    <row r="346" spans="1:7" x14ac:dyDescent="0.25">
      <c r="A346" t="s">
        <v>128</v>
      </c>
      <c r="C346" t="str">
        <f>VLOOKUP(C345,'Master Akun'!$A$6:$B$44,2,FALSE)</f>
        <v>Biaya Entertaint</v>
      </c>
    </row>
    <row r="348" spans="1:7" x14ac:dyDescent="0.25">
      <c r="A348" s="44" t="s">
        <v>100</v>
      </c>
      <c r="B348" s="44" t="s">
        <v>129</v>
      </c>
      <c r="C348" s="44" t="s">
        <v>3</v>
      </c>
      <c r="D348" s="46" t="s">
        <v>4</v>
      </c>
      <c r="E348" s="46" t="s">
        <v>5</v>
      </c>
      <c r="F348" s="48" t="s">
        <v>130</v>
      </c>
      <c r="G348" s="49"/>
    </row>
    <row r="349" spans="1:7" x14ac:dyDescent="0.25">
      <c r="A349" s="45"/>
      <c r="B349" s="45"/>
      <c r="C349" s="45"/>
      <c r="D349" s="47"/>
      <c r="E349" s="47"/>
      <c r="F349" s="21" t="s">
        <v>4</v>
      </c>
      <c r="G349" s="21" t="s">
        <v>5</v>
      </c>
    </row>
    <row r="350" spans="1:7" x14ac:dyDescent="0.25">
      <c r="A350" s="1"/>
      <c r="B350" s="1"/>
      <c r="C350" s="1" t="s">
        <v>118</v>
      </c>
      <c r="D350" s="6"/>
      <c r="E350" s="6"/>
      <c r="F350" s="6">
        <f>VLOOKUP(C345,'Master Akun'!$A$6:$D$44,4,FALSE)</f>
        <v>1600000</v>
      </c>
      <c r="G350" s="6"/>
    </row>
    <row r="351" spans="1:7" x14ac:dyDescent="0.25">
      <c r="A351" s="1"/>
      <c r="B351" s="1"/>
      <c r="C351" s="1" t="s">
        <v>78</v>
      </c>
      <c r="D351" s="6">
        <f>VLOOKUP(C345,'Jurnal Umum'!A7:$G$16,6,FALSE)</f>
        <v>475000</v>
      </c>
      <c r="E351" s="6"/>
      <c r="F351" s="6">
        <f>SUM(F350+D351)</f>
        <v>2075000</v>
      </c>
      <c r="G351" s="6"/>
    </row>
    <row r="352" spans="1:7" x14ac:dyDescent="0.25">
      <c r="A352" s="1"/>
      <c r="B352" s="1"/>
      <c r="C352" s="1"/>
      <c r="D352" s="6"/>
      <c r="E352" s="6"/>
      <c r="F352" s="6"/>
      <c r="G352" s="6"/>
    </row>
    <row r="355" spans="1:7" x14ac:dyDescent="0.25">
      <c r="A355" t="s">
        <v>127</v>
      </c>
      <c r="C355" s="23" t="s">
        <v>71</v>
      </c>
    </row>
    <row r="356" spans="1:7" x14ac:dyDescent="0.25">
      <c r="A356" t="s">
        <v>128</v>
      </c>
      <c r="C356" t="str">
        <f>VLOOKUP(C355,'Master Akun'!$A$6:$B$44,2,FALSE)</f>
        <v>Pendapatan Jasa Giro</v>
      </c>
    </row>
    <row r="358" spans="1:7" x14ac:dyDescent="0.25">
      <c r="A358" s="44" t="s">
        <v>100</v>
      </c>
      <c r="B358" s="44" t="s">
        <v>129</v>
      </c>
      <c r="C358" s="44" t="s">
        <v>3</v>
      </c>
      <c r="D358" s="46" t="s">
        <v>4</v>
      </c>
      <c r="E358" s="46" t="s">
        <v>5</v>
      </c>
      <c r="F358" s="48" t="s">
        <v>130</v>
      </c>
      <c r="G358" s="49"/>
    </row>
    <row r="359" spans="1:7" x14ac:dyDescent="0.25">
      <c r="A359" s="45"/>
      <c r="B359" s="45"/>
      <c r="C359" s="45"/>
      <c r="D359" s="47"/>
      <c r="E359" s="47"/>
      <c r="F359" s="21" t="s">
        <v>4</v>
      </c>
      <c r="G359" s="21" t="s">
        <v>5</v>
      </c>
    </row>
    <row r="360" spans="1:7" x14ac:dyDescent="0.25">
      <c r="A360" s="1"/>
      <c r="B360" s="1"/>
      <c r="C360" s="1" t="s">
        <v>118</v>
      </c>
      <c r="D360" s="6"/>
      <c r="E360" s="6"/>
      <c r="F360" s="6"/>
      <c r="G360" s="6">
        <f>VLOOKUP(C355,'Master Akun'!$A$6:$E$44,5,FALSE)</f>
        <v>3500000</v>
      </c>
    </row>
    <row r="361" spans="1:7" x14ac:dyDescent="0.25">
      <c r="A361" s="1"/>
      <c r="B361" s="1"/>
      <c r="C361" s="1"/>
      <c r="D361" s="6"/>
      <c r="E361" s="6"/>
      <c r="F361" s="6"/>
      <c r="G361" s="6"/>
    </row>
    <row r="362" spans="1:7" x14ac:dyDescent="0.25">
      <c r="A362" s="1"/>
      <c r="B362" s="1"/>
      <c r="C362" s="1" t="s">
        <v>121</v>
      </c>
      <c r="D362" s="6"/>
      <c r="E362" s="6"/>
      <c r="F362" s="6"/>
      <c r="G362" s="6"/>
    </row>
    <row r="365" spans="1:7" x14ac:dyDescent="0.25">
      <c r="A365" t="s">
        <v>127</v>
      </c>
      <c r="C365" s="23" t="s">
        <v>72</v>
      </c>
    </row>
    <row r="366" spans="1:7" x14ac:dyDescent="0.25">
      <c r="A366" t="s">
        <v>128</v>
      </c>
      <c r="C366" t="str">
        <f>VLOOKUP(C365,'Master Akun'!$A$6:$B$44,2,FALSE)</f>
        <v>Pendapatan Deviden</v>
      </c>
    </row>
    <row r="368" spans="1:7" x14ac:dyDescent="0.25">
      <c r="A368" s="44" t="s">
        <v>100</v>
      </c>
      <c r="B368" s="44" t="s">
        <v>129</v>
      </c>
      <c r="C368" s="44" t="s">
        <v>3</v>
      </c>
      <c r="D368" s="46" t="s">
        <v>4</v>
      </c>
      <c r="E368" s="46" t="s">
        <v>5</v>
      </c>
      <c r="F368" s="48" t="s">
        <v>130</v>
      </c>
      <c r="G368" s="49"/>
    </row>
    <row r="369" spans="1:7" x14ac:dyDescent="0.25">
      <c r="A369" s="45"/>
      <c r="B369" s="45"/>
      <c r="C369" s="45"/>
      <c r="D369" s="47"/>
      <c r="E369" s="47"/>
      <c r="F369" s="21" t="s">
        <v>4</v>
      </c>
      <c r="G369" s="21" t="s">
        <v>5</v>
      </c>
    </row>
    <row r="370" spans="1:7" x14ac:dyDescent="0.25">
      <c r="A370" s="1"/>
      <c r="B370" s="1"/>
      <c r="C370" s="1" t="s">
        <v>118</v>
      </c>
      <c r="D370" s="6"/>
      <c r="E370" s="6"/>
      <c r="F370" s="6"/>
      <c r="G370" s="6">
        <f>VLOOKUP(C365,'Master Akun'!$A$6:$E$44,5,FALSE)</f>
        <v>12045000</v>
      </c>
    </row>
    <row r="371" spans="1:7" x14ac:dyDescent="0.25">
      <c r="A371" s="1"/>
      <c r="B371" s="1"/>
      <c r="C371" s="1"/>
      <c r="D371" s="6"/>
      <c r="E371" s="6"/>
      <c r="F371" s="6"/>
      <c r="G371" s="6"/>
    </row>
    <row r="372" spans="1:7" x14ac:dyDescent="0.25">
      <c r="A372" s="1"/>
      <c r="B372" s="1"/>
      <c r="C372" s="1" t="s">
        <v>121</v>
      </c>
      <c r="D372" s="6"/>
      <c r="E372" s="6"/>
      <c r="F372" s="6"/>
      <c r="G372" s="6"/>
    </row>
    <row r="375" spans="1:7" x14ac:dyDescent="0.25">
      <c r="A375" t="s">
        <v>127</v>
      </c>
      <c r="C375" s="23" t="s">
        <v>73</v>
      </c>
    </row>
    <row r="376" spans="1:7" x14ac:dyDescent="0.25">
      <c r="A376" t="s">
        <v>128</v>
      </c>
      <c r="C376" t="str">
        <f>VLOOKUP(C375,'Master Akun'!$A$6:$B$44,2,FALSE)</f>
        <v>Biaya Administrasi Bank</v>
      </c>
    </row>
    <row r="378" spans="1:7" x14ac:dyDescent="0.25">
      <c r="A378" s="44" t="s">
        <v>100</v>
      </c>
      <c r="B378" s="44" t="s">
        <v>129</v>
      </c>
      <c r="C378" s="44" t="s">
        <v>3</v>
      </c>
      <c r="D378" s="46" t="s">
        <v>4</v>
      </c>
      <c r="E378" s="46" t="s">
        <v>5</v>
      </c>
      <c r="F378" s="48" t="s">
        <v>130</v>
      </c>
      <c r="G378" s="49"/>
    </row>
    <row r="379" spans="1:7" x14ac:dyDescent="0.25">
      <c r="A379" s="45"/>
      <c r="B379" s="45"/>
      <c r="C379" s="45"/>
      <c r="D379" s="47"/>
      <c r="E379" s="47"/>
      <c r="F379" s="21" t="s">
        <v>4</v>
      </c>
      <c r="G379" s="21" t="s">
        <v>5</v>
      </c>
    </row>
    <row r="380" spans="1:7" x14ac:dyDescent="0.25">
      <c r="A380" s="1"/>
      <c r="B380" s="1"/>
      <c r="C380" s="1" t="s">
        <v>118</v>
      </c>
      <c r="D380" s="6"/>
      <c r="E380" s="6"/>
      <c r="F380" s="6">
        <f>VLOOKUP(C375,'Master Akun'!$A$6:$D$44,4,FALSE)</f>
        <v>55000</v>
      </c>
      <c r="G380" s="6"/>
    </row>
    <row r="381" spans="1:7" x14ac:dyDescent="0.25">
      <c r="A381" s="1"/>
      <c r="B381" s="1"/>
      <c r="C381" s="1"/>
      <c r="D381" s="6"/>
      <c r="E381" s="6"/>
      <c r="F381" s="6"/>
      <c r="G381" s="6"/>
    </row>
    <row r="382" spans="1:7" x14ac:dyDescent="0.25">
      <c r="A382" s="1"/>
      <c r="B382" s="1"/>
      <c r="C382" s="1" t="s">
        <v>121</v>
      </c>
      <c r="D382" s="6"/>
      <c r="E382" s="6"/>
      <c r="F382" s="6"/>
      <c r="G382" s="6"/>
    </row>
    <row r="385" spans="1:7" x14ac:dyDescent="0.25">
      <c r="A385" t="s">
        <v>127</v>
      </c>
      <c r="C385" s="23" t="s">
        <v>74</v>
      </c>
    </row>
    <row r="386" spans="1:7" x14ac:dyDescent="0.25">
      <c r="A386" t="s">
        <v>128</v>
      </c>
      <c r="C386" t="str">
        <f>VLOOKUP(C385,'Master Akun'!$A$6:$B$44,2,FALSE)</f>
        <v>Biaya Bunga Bank</v>
      </c>
    </row>
    <row r="388" spans="1:7" x14ac:dyDescent="0.25">
      <c r="A388" s="44" t="s">
        <v>100</v>
      </c>
      <c r="B388" s="44" t="s">
        <v>129</v>
      </c>
      <c r="C388" s="44" t="s">
        <v>3</v>
      </c>
      <c r="D388" s="46" t="s">
        <v>4</v>
      </c>
      <c r="E388" s="46" t="s">
        <v>5</v>
      </c>
      <c r="F388" s="48" t="s">
        <v>130</v>
      </c>
      <c r="G388" s="49"/>
    </row>
    <row r="389" spans="1:7" x14ac:dyDescent="0.25">
      <c r="A389" s="45"/>
      <c r="B389" s="45"/>
      <c r="C389" s="45"/>
      <c r="D389" s="47"/>
      <c r="E389" s="47"/>
      <c r="F389" s="21" t="s">
        <v>4</v>
      </c>
      <c r="G389" s="21" t="s">
        <v>5</v>
      </c>
    </row>
    <row r="390" spans="1:7" x14ac:dyDescent="0.25">
      <c r="A390" s="1"/>
      <c r="B390" s="1"/>
      <c r="C390" s="1" t="s">
        <v>118</v>
      </c>
      <c r="D390" s="6"/>
      <c r="E390" s="6"/>
      <c r="F390" s="6">
        <f>VLOOKUP(C385,'Master Akun'!$A$6:$D$44,4,FALSE)</f>
        <v>65429198</v>
      </c>
      <c r="G390" s="6"/>
    </row>
    <row r="391" spans="1:7" x14ac:dyDescent="0.25">
      <c r="A391" s="1"/>
      <c r="B391" s="1"/>
      <c r="C391" s="1"/>
      <c r="D391" s="6"/>
      <c r="E391" s="6"/>
      <c r="F391" s="6"/>
      <c r="G391" s="6"/>
    </row>
    <row r="392" spans="1:7" x14ac:dyDescent="0.25">
      <c r="A392" s="1"/>
      <c r="B392" s="1"/>
      <c r="C392" s="1" t="s">
        <v>121</v>
      </c>
      <c r="D392" s="6"/>
      <c r="E392" s="6"/>
      <c r="F392" s="6"/>
      <c r="G392" s="6"/>
    </row>
  </sheetData>
  <mergeCells count="234">
    <mergeCell ref="A378:A379"/>
    <mergeCell ref="B378:B379"/>
    <mergeCell ref="C378:C379"/>
    <mergeCell ref="D378:D379"/>
    <mergeCell ref="E378:E379"/>
    <mergeCell ref="F378:G378"/>
    <mergeCell ref="A388:A389"/>
    <mergeCell ref="B388:B389"/>
    <mergeCell ref="C388:C389"/>
    <mergeCell ref="D388:D389"/>
    <mergeCell ref="E388:E389"/>
    <mergeCell ref="F388:G388"/>
    <mergeCell ref="A368:A369"/>
    <mergeCell ref="B368:B369"/>
    <mergeCell ref="C368:C369"/>
    <mergeCell ref="D368:D369"/>
    <mergeCell ref="E368:E369"/>
    <mergeCell ref="F368:G368"/>
    <mergeCell ref="A348:A349"/>
    <mergeCell ref="B348:B349"/>
    <mergeCell ref="C348:C349"/>
    <mergeCell ref="D348:D349"/>
    <mergeCell ref="E348:E349"/>
    <mergeCell ref="F348:G348"/>
    <mergeCell ref="A358:A359"/>
    <mergeCell ref="B358:B359"/>
    <mergeCell ref="C358:C359"/>
    <mergeCell ref="D358:D359"/>
    <mergeCell ref="E358:E359"/>
    <mergeCell ref="F358:G358"/>
    <mergeCell ref="A328:A329"/>
    <mergeCell ref="B328:B329"/>
    <mergeCell ref="C328:C329"/>
    <mergeCell ref="D328:D329"/>
    <mergeCell ref="E328:E329"/>
    <mergeCell ref="F328:G328"/>
    <mergeCell ref="A338:A339"/>
    <mergeCell ref="B338:B339"/>
    <mergeCell ref="C338:C339"/>
    <mergeCell ref="D338:D339"/>
    <mergeCell ref="E338:E339"/>
    <mergeCell ref="F338:G338"/>
    <mergeCell ref="A308:A309"/>
    <mergeCell ref="B308:B309"/>
    <mergeCell ref="C308:C309"/>
    <mergeCell ref="D308:D309"/>
    <mergeCell ref="E308:E309"/>
    <mergeCell ref="F308:G308"/>
    <mergeCell ref="A318:A319"/>
    <mergeCell ref="B318:B319"/>
    <mergeCell ref="C318:C319"/>
    <mergeCell ref="D318:D319"/>
    <mergeCell ref="E318:E319"/>
    <mergeCell ref="F318:G318"/>
    <mergeCell ref="A288:A289"/>
    <mergeCell ref="B288:B289"/>
    <mergeCell ref="C288:C289"/>
    <mergeCell ref="D288:D289"/>
    <mergeCell ref="E288:E289"/>
    <mergeCell ref="F288:G288"/>
    <mergeCell ref="A298:A299"/>
    <mergeCell ref="B298:B299"/>
    <mergeCell ref="C298:C299"/>
    <mergeCell ref="D298:D299"/>
    <mergeCell ref="E298:E299"/>
    <mergeCell ref="F298:G298"/>
    <mergeCell ref="A268:A269"/>
    <mergeCell ref="B268:B269"/>
    <mergeCell ref="C268:C269"/>
    <mergeCell ref="D268:D269"/>
    <mergeCell ref="E268:E269"/>
    <mergeCell ref="F268:G268"/>
    <mergeCell ref="A278:A279"/>
    <mergeCell ref="B278:B279"/>
    <mergeCell ref="C278:C279"/>
    <mergeCell ref="D278:D279"/>
    <mergeCell ref="E278:E279"/>
    <mergeCell ref="F278:G278"/>
    <mergeCell ref="A248:A249"/>
    <mergeCell ref="B248:B249"/>
    <mergeCell ref="C248:C249"/>
    <mergeCell ref="D248:D249"/>
    <mergeCell ref="E248:E249"/>
    <mergeCell ref="F248:G248"/>
    <mergeCell ref="A258:A259"/>
    <mergeCell ref="B258:B259"/>
    <mergeCell ref="C258:C259"/>
    <mergeCell ref="D258:D259"/>
    <mergeCell ref="E258:E259"/>
    <mergeCell ref="F258:G258"/>
    <mergeCell ref="A228:A229"/>
    <mergeCell ref="B228:B229"/>
    <mergeCell ref="C228:C229"/>
    <mergeCell ref="D228:D229"/>
    <mergeCell ref="E228:E229"/>
    <mergeCell ref="F228:G228"/>
    <mergeCell ref="A238:A239"/>
    <mergeCell ref="B238:B239"/>
    <mergeCell ref="C238:C239"/>
    <mergeCell ref="D238:D239"/>
    <mergeCell ref="E238:E239"/>
    <mergeCell ref="F238:G238"/>
    <mergeCell ref="F8:G8"/>
    <mergeCell ref="A18:A19"/>
    <mergeCell ref="B18:B19"/>
    <mergeCell ref="C18:C19"/>
    <mergeCell ref="D18:D19"/>
    <mergeCell ref="E18:E19"/>
    <mergeCell ref="F18:G18"/>
    <mergeCell ref="A8:A9"/>
    <mergeCell ref="B8:B9"/>
    <mergeCell ref="C8:C9"/>
    <mergeCell ref="D8:D9"/>
    <mergeCell ref="E8:E9"/>
    <mergeCell ref="A38:A39"/>
    <mergeCell ref="B38:B39"/>
    <mergeCell ref="C38:C39"/>
    <mergeCell ref="D38:D39"/>
    <mergeCell ref="E38:E39"/>
    <mergeCell ref="F38:G38"/>
    <mergeCell ref="A28:A29"/>
    <mergeCell ref="B28:B29"/>
    <mergeCell ref="C28:C29"/>
    <mergeCell ref="D28:D29"/>
    <mergeCell ref="E28:E29"/>
    <mergeCell ref="F28:G28"/>
    <mergeCell ref="A58:A59"/>
    <mergeCell ref="B58:B59"/>
    <mergeCell ref="D58:D59"/>
    <mergeCell ref="E58:E59"/>
    <mergeCell ref="F58:G58"/>
    <mergeCell ref="C58:C59"/>
    <mergeCell ref="A48:A49"/>
    <mergeCell ref="B48:B49"/>
    <mergeCell ref="C48:C49"/>
    <mergeCell ref="D48:D49"/>
    <mergeCell ref="E48:E49"/>
    <mergeCell ref="F48:G48"/>
    <mergeCell ref="A78:A79"/>
    <mergeCell ref="B78:B79"/>
    <mergeCell ref="C78:C79"/>
    <mergeCell ref="D78:D79"/>
    <mergeCell ref="E78:E79"/>
    <mergeCell ref="F78:G78"/>
    <mergeCell ref="A68:A69"/>
    <mergeCell ref="B68:B69"/>
    <mergeCell ref="C68:C69"/>
    <mergeCell ref="D68:D69"/>
    <mergeCell ref="E68:E69"/>
    <mergeCell ref="F68:G68"/>
    <mergeCell ref="A98:A99"/>
    <mergeCell ref="B98:B99"/>
    <mergeCell ref="C98:C99"/>
    <mergeCell ref="D98:D99"/>
    <mergeCell ref="E98:E99"/>
    <mergeCell ref="F98:G98"/>
    <mergeCell ref="A88:A89"/>
    <mergeCell ref="B88:B89"/>
    <mergeCell ref="C88:C89"/>
    <mergeCell ref="D88:D89"/>
    <mergeCell ref="E88:E89"/>
    <mergeCell ref="F88:G88"/>
    <mergeCell ref="A118:A119"/>
    <mergeCell ref="B118:B119"/>
    <mergeCell ref="C118:C119"/>
    <mergeCell ref="D118:D119"/>
    <mergeCell ref="E118:E119"/>
    <mergeCell ref="F118:G118"/>
    <mergeCell ref="A108:A109"/>
    <mergeCell ref="B108:B109"/>
    <mergeCell ref="C108:C109"/>
    <mergeCell ref="D108:D109"/>
    <mergeCell ref="E108:E109"/>
    <mergeCell ref="F108:G108"/>
    <mergeCell ref="A138:A139"/>
    <mergeCell ref="B138:B139"/>
    <mergeCell ref="C138:C139"/>
    <mergeCell ref="D138:D139"/>
    <mergeCell ref="E138:E139"/>
    <mergeCell ref="F138:G138"/>
    <mergeCell ref="A128:A129"/>
    <mergeCell ref="B128:B129"/>
    <mergeCell ref="C128:C129"/>
    <mergeCell ref="D128:D129"/>
    <mergeCell ref="E128:E129"/>
    <mergeCell ref="F128:G128"/>
    <mergeCell ref="A158:A159"/>
    <mergeCell ref="B158:B159"/>
    <mergeCell ref="C158:C159"/>
    <mergeCell ref="D158:D159"/>
    <mergeCell ref="E158:E159"/>
    <mergeCell ref="F158:G158"/>
    <mergeCell ref="A148:A149"/>
    <mergeCell ref="B148:B149"/>
    <mergeCell ref="C148:C149"/>
    <mergeCell ref="D148:D149"/>
    <mergeCell ref="E148:E149"/>
    <mergeCell ref="F148:G148"/>
    <mergeCell ref="A178:A179"/>
    <mergeCell ref="B178:B179"/>
    <mergeCell ref="C178:C179"/>
    <mergeCell ref="D178:D179"/>
    <mergeCell ref="E178:E179"/>
    <mergeCell ref="F178:G178"/>
    <mergeCell ref="A168:A169"/>
    <mergeCell ref="B168:B169"/>
    <mergeCell ref="C168:C169"/>
    <mergeCell ref="D168:D169"/>
    <mergeCell ref="E168:E169"/>
    <mergeCell ref="F168:G168"/>
    <mergeCell ref="A198:A199"/>
    <mergeCell ref="B198:B199"/>
    <mergeCell ref="C198:C199"/>
    <mergeCell ref="D198:D199"/>
    <mergeCell ref="E198:E199"/>
    <mergeCell ref="F198:G198"/>
    <mergeCell ref="A188:A189"/>
    <mergeCell ref="B188:B189"/>
    <mergeCell ref="C188:C189"/>
    <mergeCell ref="D188:D189"/>
    <mergeCell ref="E188:E189"/>
    <mergeCell ref="F188:G188"/>
    <mergeCell ref="A218:A219"/>
    <mergeCell ref="B218:B219"/>
    <mergeCell ref="C218:C219"/>
    <mergeCell ref="D218:D219"/>
    <mergeCell ref="E218:E219"/>
    <mergeCell ref="F218:G218"/>
    <mergeCell ref="A208:A209"/>
    <mergeCell ref="B208:B209"/>
    <mergeCell ref="C208:C209"/>
    <mergeCell ref="D208:D209"/>
    <mergeCell ref="E208:E209"/>
    <mergeCell ref="F208:G20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Akun</vt:lpstr>
      <vt:lpstr>Buku Pembantu Piutang</vt:lpstr>
      <vt:lpstr>Jurnal Umum</vt:lpstr>
      <vt:lpstr>Neraca Saldo</vt:lpstr>
      <vt:lpstr>Buku Besar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2020-12-02T03:50:19Z</dcterms:created>
  <dcterms:modified xsi:type="dcterms:W3CDTF">2020-12-02T18:23:16Z</dcterms:modified>
</cp:coreProperties>
</file>