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50" windowWidth="13380" windowHeight="4340" activeTab="3"/>
  </bookViews>
  <sheets>
    <sheet name="Master akun" sheetId="1" r:id="rId1"/>
    <sheet name="Jurnal umum" sheetId="2" r:id="rId2"/>
    <sheet name="BUKU BESAR" sheetId="3" r:id="rId3"/>
    <sheet name="Pembantu Piutang" sheetId="4" r:id="rId4"/>
  </sheets>
  <calcPr calcId="144525"/>
</workbook>
</file>

<file path=xl/calcChain.xml><?xml version="1.0" encoding="utf-8"?>
<calcChain xmlns="http://schemas.openxmlformats.org/spreadsheetml/2006/main">
  <c r="F10" i="4" l="1"/>
  <c r="G25" i="4"/>
  <c r="G17" i="4"/>
  <c r="C21" i="4"/>
  <c r="C13" i="4"/>
  <c r="G9" i="4"/>
  <c r="C5" i="4"/>
  <c r="E357" i="3" l="1"/>
  <c r="G348" i="3"/>
  <c r="G340" i="3"/>
  <c r="H332" i="3"/>
  <c r="H324" i="3"/>
  <c r="C352" i="3"/>
  <c r="C344" i="3"/>
  <c r="C336" i="3"/>
  <c r="C328" i="3"/>
  <c r="C320" i="3"/>
  <c r="C312" i="3"/>
  <c r="C304" i="3"/>
  <c r="C296" i="3"/>
  <c r="C288" i="3"/>
  <c r="C279" i="3"/>
  <c r="C270" i="3"/>
  <c r="C261" i="3"/>
  <c r="G316" i="3"/>
  <c r="G308" i="3"/>
  <c r="G300" i="3"/>
  <c r="G292" i="3"/>
  <c r="G283" i="3"/>
  <c r="G274" i="3"/>
  <c r="G265" i="3"/>
  <c r="G256" i="3"/>
  <c r="H308" i="3"/>
  <c r="C252" i="3"/>
  <c r="H247" i="3"/>
  <c r="H238" i="3"/>
  <c r="H229" i="3"/>
  <c r="H220" i="3"/>
  <c r="C243" i="3"/>
  <c r="C234" i="3"/>
  <c r="C225" i="3"/>
  <c r="H202" i="3"/>
  <c r="G174" i="3"/>
  <c r="C170" i="3"/>
  <c r="H183" i="3"/>
  <c r="C179" i="3"/>
  <c r="C216" i="3"/>
  <c r="C207" i="3"/>
  <c r="C198" i="3"/>
  <c r="H193" i="3"/>
  <c r="C189" i="3"/>
  <c r="H165" i="3"/>
  <c r="G156" i="3"/>
  <c r="H147" i="3"/>
  <c r="G138" i="3"/>
  <c r="G129" i="3"/>
  <c r="G120" i="3"/>
  <c r="G111" i="3"/>
  <c r="G102" i="3"/>
  <c r="G93" i="3"/>
  <c r="C161" i="3"/>
  <c r="C152" i="3"/>
  <c r="C143" i="3"/>
  <c r="C134" i="3"/>
  <c r="C125" i="3"/>
  <c r="C116" i="3"/>
  <c r="C107" i="3"/>
  <c r="G84" i="3"/>
  <c r="C98" i="3"/>
  <c r="C89" i="3"/>
  <c r="C80" i="3"/>
  <c r="F40" i="3"/>
  <c r="F22" i="3"/>
  <c r="F21" i="3"/>
  <c r="F20" i="3"/>
  <c r="E19" i="3"/>
  <c r="G15" i="2"/>
  <c r="F15" i="2"/>
  <c r="F10" i="3" l="1"/>
  <c r="G10" i="3" s="1"/>
  <c r="G75" i="3"/>
  <c r="G66" i="3"/>
  <c r="G57" i="3"/>
  <c r="H48" i="3"/>
  <c r="G39" i="3"/>
  <c r="G40" i="3" s="1"/>
  <c r="G30" i="3"/>
  <c r="G18" i="3"/>
  <c r="G19" i="3" s="1"/>
  <c r="G20" i="3" s="1"/>
  <c r="G21" i="3" s="1"/>
  <c r="G22" i="3" s="1"/>
  <c r="G9" i="3"/>
  <c r="C71" i="3"/>
  <c r="C62" i="3"/>
  <c r="C53" i="3"/>
  <c r="C44" i="3"/>
  <c r="C35" i="3"/>
  <c r="C26" i="3"/>
  <c r="C14" i="3"/>
  <c r="C5" i="3"/>
  <c r="D14" i="2"/>
  <c r="D13" i="2"/>
  <c r="D12" i="2"/>
  <c r="D11" i="2"/>
  <c r="D9" i="2"/>
  <c r="D10" i="2"/>
  <c r="D8" i="2"/>
  <c r="D7" i="2"/>
  <c r="D6" i="2"/>
  <c r="D5" i="2"/>
  <c r="E45" i="1" l="1"/>
  <c r="D45" i="1"/>
</calcChain>
</file>

<file path=xl/sharedStrings.xml><?xml version="1.0" encoding="utf-8"?>
<sst xmlns="http://schemas.openxmlformats.org/spreadsheetml/2006/main" count="698" uniqueCount="121">
  <si>
    <t>PT KHARISMA DIGITAL</t>
  </si>
  <si>
    <t>NO AKUN</t>
  </si>
  <si>
    <t>1-1100</t>
  </si>
  <si>
    <t>1-1110</t>
  </si>
  <si>
    <t>1-1120</t>
  </si>
  <si>
    <t>1-1130</t>
  </si>
  <si>
    <t>1-1140</t>
  </si>
  <si>
    <t>1-1150</t>
  </si>
  <si>
    <t>1-1170</t>
  </si>
  <si>
    <t>1-1180</t>
  </si>
  <si>
    <t>1-1190</t>
  </si>
  <si>
    <t>1-1200</t>
  </si>
  <si>
    <t>1-1210</t>
  </si>
  <si>
    <t>1-1220</t>
  </si>
  <si>
    <t>1-1230</t>
  </si>
  <si>
    <t>1-21000</t>
  </si>
  <si>
    <t>1-21200</t>
  </si>
  <si>
    <t>1-21201</t>
  </si>
  <si>
    <t>1-21300</t>
  </si>
  <si>
    <t>1-21301</t>
  </si>
  <si>
    <t>1-21400</t>
  </si>
  <si>
    <t>1-21401</t>
  </si>
  <si>
    <t>2-1100</t>
  </si>
  <si>
    <t>2-1130</t>
  </si>
  <si>
    <t>2-1140</t>
  </si>
  <si>
    <t>2-2100</t>
  </si>
  <si>
    <t>3-1100</t>
  </si>
  <si>
    <t>3-1200</t>
  </si>
  <si>
    <t>4-1000</t>
  </si>
  <si>
    <t>4-2000</t>
  </si>
  <si>
    <t>4-3000</t>
  </si>
  <si>
    <t>5-1000</t>
  </si>
  <si>
    <t>6-1100</t>
  </si>
  <si>
    <t>6-2100</t>
  </si>
  <si>
    <t>6-2200</t>
  </si>
  <si>
    <t>6-2300</t>
  </si>
  <si>
    <t>6-2400</t>
  </si>
  <si>
    <t>8-1000</t>
  </si>
  <si>
    <t>8-2000</t>
  </si>
  <si>
    <t>9-1000</t>
  </si>
  <si>
    <t>9-2000</t>
  </si>
  <si>
    <t>5-2000</t>
  </si>
  <si>
    <t>KETERANGAN</t>
  </si>
  <si>
    <t>Kas Kecil</t>
  </si>
  <si>
    <t>Bank</t>
  </si>
  <si>
    <t>Surat Surat Berharga</t>
  </si>
  <si>
    <t>Piutang Usaha</t>
  </si>
  <si>
    <t>Cadangan Kerugian Piutang</t>
  </si>
  <si>
    <t>Piutang Karyawan</t>
  </si>
  <si>
    <t>Persediaan Barang Dagang</t>
  </si>
  <si>
    <t>Persediaan Perlengkapan Kantor</t>
  </si>
  <si>
    <t>Persediaan Perlengkapan Toko</t>
  </si>
  <si>
    <t>PPN Masukan</t>
  </si>
  <si>
    <t>Pajak Di Bayar Dimuka</t>
  </si>
  <si>
    <t>Asuransi Di Bayar Dimuka</t>
  </si>
  <si>
    <t>Iklan Di Bayar Dimuka</t>
  </si>
  <si>
    <t>Tanah</t>
  </si>
  <si>
    <t>Bangunan</t>
  </si>
  <si>
    <t>Akumulasi Penyusutan Bangunan</t>
  </si>
  <si>
    <t>Kendaraan</t>
  </si>
  <si>
    <t>Akumulasi Penyusutan Kendaraan</t>
  </si>
  <si>
    <t>Peralatan</t>
  </si>
  <si>
    <t>Hutang Usaha</t>
  </si>
  <si>
    <t>PPN Keluaran</t>
  </si>
  <si>
    <t>Hutang Pajak Penghasilan</t>
  </si>
  <si>
    <t>Hutang Bank</t>
  </si>
  <si>
    <t>Modal Saham</t>
  </si>
  <si>
    <t>Laba Di Tahan</t>
  </si>
  <si>
    <t>Penjualan</t>
  </si>
  <si>
    <t>Potongan Penjualan</t>
  </si>
  <si>
    <t>Retur Penjualan</t>
  </si>
  <si>
    <t>Harga Pokok Penjualan</t>
  </si>
  <si>
    <t>Biaya Gaji dan Upah Penjualan</t>
  </si>
  <si>
    <t>Biaya Gaji dan Upah Adm.</t>
  </si>
  <si>
    <t>Biaya Listrik, Telp, dan Air</t>
  </si>
  <si>
    <t>Biaya Peliharaan dan Perbaikan</t>
  </si>
  <si>
    <t>Biaya Enertein</t>
  </si>
  <si>
    <t>Pendapatan Jasa Giro</t>
  </si>
  <si>
    <t>Pendapatan Deviden</t>
  </si>
  <si>
    <t>Biaya Administrasi Bank</t>
  </si>
  <si>
    <t>Biaya Bunga Bank</t>
  </si>
  <si>
    <t>Uang Muka Pembelian</t>
  </si>
  <si>
    <t xml:space="preserve">DEBIT </t>
  </si>
  <si>
    <t>KREDIT</t>
  </si>
  <si>
    <t>REF</t>
  </si>
  <si>
    <t>JUMLAH</t>
  </si>
  <si>
    <t>NAMA PEANGGAN</t>
  </si>
  <si>
    <t>JUMLAH PIUTANG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</si>
  <si>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</si>
  <si>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</si>
  <si>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</si>
  <si>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</si>
  <si>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</si>
  <si>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</si>
  <si>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</si>
  <si>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</si>
  <si>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 xml:space="preserve">TANGGAL </t>
  </si>
  <si>
    <t>NO BUKTI</t>
  </si>
  <si>
    <t>DEBIT</t>
  </si>
  <si>
    <t xml:space="preserve">KODE PERSEDIAAN </t>
  </si>
  <si>
    <t>BARANG MASUK</t>
  </si>
  <si>
    <t>HARGA</t>
  </si>
  <si>
    <t>BARANG KELUAR</t>
  </si>
  <si>
    <t xml:space="preserve">HARGA </t>
  </si>
  <si>
    <t>QTTY</t>
  </si>
  <si>
    <t>BUKU BESAR</t>
  </si>
  <si>
    <t>Nama Akun</t>
  </si>
  <si>
    <t>Kode Akun</t>
  </si>
  <si>
    <t>SALDO</t>
  </si>
  <si>
    <t>TANGGAL</t>
  </si>
  <si>
    <t>Saldo</t>
  </si>
  <si>
    <t>Pembayaran Gaji</t>
  </si>
  <si>
    <t>Penerimaan Penjualan</t>
  </si>
  <si>
    <t>Pembayaran Utilitas</t>
  </si>
  <si>
    <t>Dititip uang pembelian</t>
  </si>
  <si>
    <t>Pembayaran Atas Penjualan</t>
  </si>
  <si>
    <t xml:space="preserve">Dititip Uang Pembelian </t>
  </si>
  <si>
    <t>Buku Pembantu Piutang</t>
  </si>
  <si>
    <t>Kode Pelanggan</t>
  </si>
  <si>
    <t>Nama Pelanggan</t>
  </si>
  <si>
    <t>Pembayaran atas penjualan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</si>
</sst>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Rp&quot;* #,##0_-;\-&quot;Rp&quot;* #,##0_-;_-&quot;Rp&quot;* &quot;-&quot;_-;_-@_-"/>
    <numFmt numFmtId="164" formatCode="_-[$Rp-421]* #,##0_-;\-[$Rp-421]* #,##0_-;_-[$Rp-421]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4" fontId="4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2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4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2" fontId="3" fillId="0" borderId="1" xfId="0" applyNumberFormat="1" applyFont="1" applyBorder="1"/>
    <xf numFmtId="0" fontId="5" fillId="0" borderId="1" xfId="0" applyFont="1" applyBorder="1"/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2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42" fontId="3" fillId="0" borderId="2" xfId="0" applyNumberFormat="1" applyFont="1" applyBorder="1"/>
    <xf numFmtId="0" fontId="3" fillId="0" borderId="3" xfId="0" applyFont="1" applyBorder="1"/>
    <xf numFmtId="42" fontId="3" fillId="0" borderId="3" xfId="0" applyNumberFormat="1" applyFont="1" applyBorder="1"/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8" zoomScaleNormal="88" workbookViewId="0">
      <selection activeCell="G6" sqref="G6"/>
    </sheetView>
  </sheetViews>
  <sheetFormatPr defaultRowHeight="14.5" x14ac:dyDescent="0.35"/>
  <cols>
    <col min="1" max="1" width="9.6328125" customWidth="1"/>
    <col min="2" max="2" width="34.453125" customWidth="1"/>
    <col min="4" max="4" width="17.54296875" customWidth="1"/>
    <col min="5" max="5" width="17.7265625" customWidth="1"/>
    <col min="7" max="7" width="11" customWidth="1"/>
    <col min="8" max="8" width="22.08984375" customWidth="1"/>
    <col min="9" max="9" width="17.81640625" customWidth="1"/>
    <col min="10" max="10" width="39.08984375" customWidth="1"/>
  </cols>
  <sheetData>
    <row r="1" spans="1:10" x14ac:dyDescent="0.35">
      <c r="A1" s="4" t="s">
        <v>0</v>
      </c>
      <c r="B1" s="4"/>
      <c r="C1" s="4"/>
      <c r="D1" s="4"/>
      <c r="E1" s="4"/>
    </row>
    <row r="2" spans="1:10" x14ac:dyDescent="0.35">
      <c r="A2" s="4"/>
      <c r="B2" s="4"/>
      <c r="C2" s="4"/>
      <c r="D2" s="4"/>
      <c r="E2" s="4"/>
    </row>
    <row r="3" spans="1:10" x14ac:dyDescent="0.35">
      <c r="A3" s="4"/>
      <c r="B3" s="4"/>
      <c r="C3" s="4"/>
      <c r="D3" s="4"/>
      <c r="E3" s="4"/>
    </row>
    <row r="4" spans="1:10" x14ac:dyDescent="0.35">
      <c r="A4" s="5" t="s">
        <v>1</v>
      </c>
      <c r="B4" s="5" t="s">
        <v>42</v>
      </c>
      <c r="C4" s="5" t="s">
        <v>84</v>
      </c>
      <c r="D4" s="5" t="s">
        <v>82</v>
      </c>
      <c r="E4" s="5" t="s">
        <v>83</v>
      </c>
      <c r="G4" s="5" t="s">
        <v>1</v>
      </c>
      <c r="H4" s="5" t="s">
        <v>86</v>
      </c>
      <c r="I4" s="5" t="s">
        <v>87</v>
      </c>
      <c r="J4" s="5" t="s">
        <v>42</v>
      </c>
    </row>
    <row r="5" spans="1:10" x14ac:dyDescent="0.35">
      <c r="A5" s="6" t="s">
        <v>2</v>
      </c>
      <c r="B5" s="7" t="s">
        <v>43</v>
      </c>
      <c r="C5" s="2"/>
      <c r="D5" s="3">
        <v>5000000</v>
      </c>
      <c r="E5" s="3"/>
      <c r="G5" s="7" t="s">
        <v>88</v>
      </c>
      <c r="H5" s="7" t="s">
        <v>89</v>
      </c>
      <c r="I5" s="9">
        <v>104000000</v>
      </c>
      <c r="J5" s="7" t="s">
        <v>90</v>
      </c>
    </row>
    <row r="6" spans="1:10" x14ac:dyDescent="0.35">
      <c r="A6" s="6" t="s">
        <v>3</v>
      </c>
      <c r="B6" s="7" t="s">
        <v>44</v>
      </c>
      <c r="C6" s="2"/>
      <c r="D6" s="3">
        <v>208080282</v>
      </c>
      <c r="E6" s="3"/>
      <c r="G6" s="7" t="s">
        <v>91</v>
      </c>
      <c r="H6" s="7" t="s">
        <v>92</v>
      </c>
      <c r="I6" s="9">
        <v>77500000</v>
      </c>
      <c r="J6" s="7" t="s">
        <v>93</v>
      </c>
    </row>
    <row r="7" spans="1:10" x14ac:dyDescent="0.35">
      <c r="A7" s="6" t="s">
        <v>4</v>
      </c>
      <c r="B7" s="7" t="s">
        <v>45</v>
      </c>
      <c r="C7" s="2"/>
      <c r="D7" s="3">
        <v>90405000</v>
      </c>
      <c r="E7" s="3"/>
      <c r="G7" s="7" t="s">
        <v>94</v>
      </c>
      <c r="H7" s="7" t="s">
        <v>95</v>
      </c>
      <c r="I7" s="9">
        <v>50000000</v>
      </c>
      <c r="J7" s="7"/>
    </row>
    <row r="8" spans="1:10" x14ac:dyDescent="0.35">
      <c r="A8" s="6" t="s">
        <v>5</v>
      </c>
      <c r="B8" s="7" t="s">
        <v>46</v>
      </c>
      <c r="C8" s="2"/>
      <c r="D8" s="3">
        <v>181500000</v>
      </c>
      <c r="E8" s="3"/>
      <c r="G8" s="16" t="s">
        <v>85</v>
      </c>
      <c r="H8" s="16"/>
      <c r="I8" s="13">
        <v>231500000</v>
      </c>
      <c r="J8" s="7"/>
    </row>
    <row r="9" spans="1:10" x14ac:dyDescent="0.35">
      <c r="A9" s="6" t="s">
        <v>6</v>
      </c>
      <c r="B9" s="7" t="s">
        <v>47</v>
      </c>
      <c r="C9" s="2"/>
      <c r="D9" s="3"/>
      <c r="E9" s="3">
        <v>10840000</v>
      </c>
    </row>
    <row r="10" spans="1:10" x14ac:dyDescent="0.35">
      <c r="A10" s="6" t="s">
        <v>7</v>
      </c>
      <c r="B10" s="7" t="s">
        <v>48</v>
      </c>
      <c r="C10" s="2"/>
      <c r="D10" s="3">
        <v>2100000</v>
      </c>
      <c r="E10" s="3"/>
    </row>
    <row r="11" spans="1:10" x14ac:dyDescent="0.35">
      <c r="A11" s="6" t="s">
        <v>8</v>
      </c>
      <c r="B11" s="7" t="s">
        <v>49</v>
      </c>
      <c r="C11" s="2"/>
      <c r="D11" s="3">
        <v>891600000</v>
      </c>
      <c r="E11" s="3"/>
    </row>
    <row r="12" spans="1:10" x14ac:dyDescent="0.35">
      <c r="A12" s="6" t="s">
        <v>9</v>
      </c>
      <c r="B12" s="7" t="s">
        <v>50</v>
      </c>
      <c r="C12" s="2"/>
      <c r="D12" s="3">
        <v>2580000</v>
      </c>
      <c r="E12" s="3"/>
    </row>
    <row r="13" spans="1:10" x14ac:dyDescent="0.35">
      <c r="A13" s="6" t="s">
        <v>10</v>
      </c>
      <c r="B13" s="7" t="s">
        <v>51</v>
      </c>
      <c r="C13" s="2"/>
      <c r="D13" s="3">
        <v>5900000</v>
      </c>
      <c r="E13" s="3"/>
    </row>
    <row r="14" spans="1:10" x14ac:dyDescent="0.35">
      <c r="A14" s="6" t="s">
        <v>11</v>
      </c>
      <c r="B14" s="7" t="s">
        <v>52</v>
      </c>
      <c r="C14" s="2"/>
      <c r="D14" s="3">
        <v>19600000</v>
      </c>
      <c r="E14" s="3"/>
    </row>
    <row r="15" spans="1:10" x14ac:dyDescent="0.35">
      <c r="A15" s="6" t="s">
        <v>12</v>
      </c>
      <c r="B15" s="7" t="s">
        <v>53</v>
      </c>
      <c r="C15" s="2"/>
      <c r="D15" s="3">
        <v>32000000</v>
      </c>
      <c r="E15" s="3"/>
    </row>
    <row r="16" spans="1:10" x14ac:dyDescent="0.35">
      <c r="A16" s="6" t="s">
        <v>13</v>
      </c>
      <c r="B16" s="7" t="s">
        <v>54</v>
      </c>
      <c r="C16" s="2"/>
      <c r="D16" s="3">
        <v>31200000</v>
      </c>
      <c r="E16" s="3"/>
    </row>
    <row r="17" spans="1:5" x14ac:dyDescent="0.35">
      <c r="A17" s="6" t="s">
        <v>14</v>
      </c>
      <c r="B17" s="7" t="s">
        <v>55</v>
      </c>
      <c r="C17" s="2"/>
      <c r="D17" s="3">
        <v>3000000</v>
      </c>
      <c r="E17" s="3"/>
    </row>
    <row r="18" spans="1:5" x14ac:dyDescent="0.35">
      <c r="A18" s="6" t="s">
        <v>15</v>
      </c>
      <c r="B18" s="7" t="s">
        <v>56</v>
      </c>
      <c r="C18" s="2"/>
      <c r="D18" s="3">
        <v>165000000</v>
      </c>
      <c r="E18" s="3"/>
    </row>
    <row r="19" spans="1:5" x14ac:dyDescent="0.35">
      <c r="A19" s="6" t="s">
        <v>16</v>
      </c>
      <c r="B19" s="7" t="s">
        <v>57</v>
      </c>
      <c r="C19" s="2"/>
      <c r="D19" s="3">
        <v>210000000</v>
      </c>
      <c r="E19" s="3"/>
    </row>
    <row r="20" spans="1:5" x14ac:dyDescent="0.35">
      <c r="A20" s="6" t="s">
        <v>17</v>
      </c>
      <c r="B20" s="7" t="s">
        <v>58</v>
      </c>
      <c r="C20" s="2"/>
      <c r="D20" s="3"/>
      <c r="E20" s="3">
        <v>105000000</v>
      </c>
    </row>
    <row r="21" spans="1:5" x14ac:dyDescent="0.35">
      <c r="A21" s="6" t="s">
        <v>18</v>
      </c>
      <c r="B21" s="7" t="s">
        <v>59</v>
      </c>
      <c r="C21" s="2"/>
      <c r="D21" s="3">
        <v>175000000</v>
      </c>
      <c r="E21" s="3"/>
    </row>
    <row r="22" spans="1:5" x14ac:dyDescent="0.35">
      <c r="A22" s="6" t="s">
        <v>19</v>
      </c>
      <c r="B22" s="7" t="s">
        <v>60</v>
      </c>
      <c r="C22" s="2"/>
      <c r="D22" s="3"/>
      <c r="E22" s="3">
        <v>108862304</v>
      </c>
    </row>
    <row r="23" spans="1:5" x14ac:dyDescent="0.35">
      <c r="A23" s="6" t="s">
        <v>20</v>
      </c>
      <c r="B23" s="7" t="s">
        <v>61</v>
      </c>
      <c r="C23" s="2"/>
      <c r="D23" s="3">
        <v>220000000</v>
      </c>
      <c r="E23" s="3"/>
    </row>
    <row r="24" spans="1:5" x14ac:dyDescent="0.35">
      <c r="A24" s="6" t="s">
        <v>21</v>
      </c>
      <c r="B24" s="7" t="s">
        <v>60</v>
      </c>
      <c r="C24" s="2"/>
      <c r="D24" s="3"/>
      <c r="E24" s="3">
        <v>188240740</v>
      </c>
    </row>
    <row r="25" spans="1:5" x14ac:dyDescent="0.35">
      <c r="A25" s="6" t="s">
        <v>22</v>
      </c>
      <c r="B25" s="7" t="s">
        <v>62</v>
      </c>
      <c r="C25" s="2"/>
      <c r="D25" s="3"/>
      <c r="E25" s="3">
        <v>196000000</v>
      </c>
    </row>
    <row r="26" spans="1:5" x14ac:dyDescent="0.35">
      <c r="A26" s="6" t="s">
        <v>23</v>
      </c>
      <c r="B26" s="7" t="s">
        <v>63</v>
      </c>
      <c r="C26" s="2"/>
      <c r="D26" s="3"/>
      <c r="E26" s="3">
        <v>23520000</v>
      </c>
    </row>
    <row r="27" spans="1:5" x14ac:dyDescent="0.35">
      <c r="A27" s="6" t="s">
        <v>24</v>
      </c>
      <c r="B27" s="7" t="s">
        <v>64</v>
      </c>
      <c r="C27" s="2"/>
      <c r="D27" s="3"/>
      <c r="E27" s="3"/>
    </row>
    <row r="28" spans="1:5" x14ac:dyDescent="0.35">
      <c r="A28" s="8" t="s">
        <v>25</v>
      </c>
      <c r="B28" s="7" t="s">
        <v>65</v>
      </c>
      <c r="C28" s="2"/>
      <c r="D28" s="3"/>
      <c r="E28" s="3">
        <v>301909436</v>
      </c>
    </row>
    <row r="29" spans="1:5" x14ac:dyDescent="0.35">
      <c r="A29" s="6" t="s">
        <v>26</v>
      </c>
      <c r="B29" s="7" t="s">
        <v>66</v>
      </c>
      <c r="C29" s="2"/>
      <c r="D29" s="3"/>
      <c r="E29" s="3">
        <v>700000000</v>
      </c>
    </row>
    <row r="30" spans="1:5" x14ac:dyDescent="0.35">
      <c r="A30" s="6" t="s">
        <v>27</v>
      </c>
      <c r="B30" s="7" t="s">
        <v>67</v>
      </c>
      <c r="C30" s="2"/>
      <c r="D30" s="3"/>
      <c r="E30" s="3">
        <v>576000000</v>
      </c>
    </row>
    <row r="31" spans="1:5" x14ac:dyDescent="0.35">
      <c r="A31" s="6" t="s">
        <v>28</v>
      </c>
      <c r="B31" s="7" t="s">
        <v>68</v>
      </c>
      <c r="C31" s="2"/>
      <c r="D31" s="3"/>
      <c r="E31" s="3">
        <v>975700000</v>
      </c>
    </row>
    <row r="32" spans="1:5" x14ac:dyDescent="0.35">
      <c r="A32" s="8" t="s">
        <v>29</v>
      </c>
      <c r="B32" s="7" t="s">
        <v>69</v>
      </c>
      <c r="C32" s="2"/>
      <c r="D32" s="3">
        <v>9757000</v>
      </c>
      <c r="E32" s="3"/>
    </row>
    <row r="33" spans="1:5" x14ac:dyDescent="0.35">
      <c r="A33" s="8" t="s">
        <v>30</v>
      </c>
      <c r="B33" s="7" t="s">
        <v>70</v>
      </c>
      <c r="C33" s="2"/>
      <c r="D33" s="3">
        <v>29271000</v>
      </c>
      <c r="E33" s="3"/>
    </row>
    <row r="34" spans="1:5" x14ac:dyDescent="0.35">
      <c r="A34" s="6" t="s">
        <v>31</v>
      </c>
      <c r="B34" s="7" t="s">
        <v>71</v>
      </c>
      <c r="C34" s="2"/>
      <c r="D34" s="3">
        <v>682990000</v>
      </c>
      <c r="E34" s="3"/>
    </row>
    <row r="35" spans="1:5" x14ac:dyDescent="0.35">
      <c r="A35" s="6" t="s">
        <v>32</v>
      </c>
      <c r="B35" s="7" t="s">
        <v>72</v>
      </c>
      <c r="C35" s="2"/>
      <c r="D35" s="3">
        <v>50000000</v>
      </c>
      <c r="E35" s="3"/>
    </row>
    <row r="36" spans="1:5" x14ac:dyDescent="0.35">
      <c r="A36" s="8" t="s">
        <v>33</v>
      </c>
      <c r="B36" s="7" t="s">
        <v>73</v>
      </c>
      <c r="C36" s="2"/>
      <c r="D36" s="3">
        <v>100000000</v>
      </c>
      <c r="E36" s="3"/>
    </row>
    <row r="37" spans="1:5" x14ac:dyDescent="0.35">
      <c r="A37" s="8" t="s">
        <v>34</v>
      </c>
      <c r="B37" s="7" t="s">
        <v>74</v>
      </c>
      <c r="C37" s="2"/>
      <c r="D37" s="3">
        <v>12700000</v>
      </c>
      <c r="E37" s="3"/>
    </row>
    <row r="38" spans="1:5" x14ac:dyDescent="0.35">
      <c r="A38" s="8" t="s">
        <v>35</v>
      </c>
      <c r="B38" s="7" t="s">
        <v>75</v>
      </c>
      <c r="C38" s="2"/>
      <c r="D38" s="3">
        <v>6850000</v>
      </c>
      <c r="E38" s="3"/>
    </row>
    <row r="39" spans="1:5" x14ac:dyDescent="0.35">
      <c r="A39" s="8" t="s">
        <v>36</v>
      </c>
      <c r="B39" s="7" t="s">
        <v>76</v>
      </c>
      <c r="C39" s="2"/>
      <c r="D39" s="3">
        <v>1600000</v>
      </c>
      <c r="E39" s="3"/>
    </row>
    <row r="40" spans="1:5" x14ac:dyDescent="0.35">
      <c r="A40" s="8" t="s">
        <v>37</v>
      </c>
      <c r="B40" s="7" t="s">
        <v>77</v>
      </c>
      <c r="C40" s="2"/>
      <c r="D40" s="3"/>
      <c r="E40" s="3">
        <v>3500000</v>
      </c>
    </row>
    <row r="41" spans="1:5" x14ac:dyDescent="0.35">
      <c r="A41" s="8" t="s">
        <v>38</v>
      </c>
      <c r="B41" s="7" t="s">
        <v>78</v>
      </c>
      <c r="C41" s="2"/>
      <c r="D41" s="3"/>
      <c r="E41" s="3">
        <v>12045000</v>
      </c>
    </row>
    <row r="42" spans="1:5" x14ac:dyDescent="0.35">
      <c r="A42" s="8" t="s">
        <v>39</v>
      </c>
      <c r="B42" s="7" t="s">
        <v>79</v>
      </c>
      <c r="C42" s="2"/>
      <c r="D42" s="3">
        <v>55000</v>
      </c>
      <c r="E42" s="3"/>
    </row>
    <row r="43" spans="1:5" x14ac:dyDescent="0.35">
      <c r="A43" s="8" t="s">
        <v>40</v>
      </c>
      <c r="B43" s="7" t="s">
        <v>80</v>
      </c>
      <c r="C43" s="2"/>
      <c r="D43" s="3">
        <v>65429198</v>
      </c>
      <c r="E43" s="3"/>
    </row>
    <row r="44" spans="1:5" x14ac:dyDescent="0.35">
      <c r="A44" s="8" t="s">
        <v>41</v>
      </c>
      <c r="B44" s="7" t="s">
        <v>81</v>
      </c>
      <c r="C44" s="2"/>
      <c r="D44" s="3"/>
      <c r="E44" s="3"/>
    </row>
    <row r="45" spans="1:5" x14ac:dyDescent="0.35">
      <c r="A45" s="2"/>
      <c r="B45" s="10" t="s">
        <v>85</v>
      </c>
      <c r="C45" s="11"/>
      <c r="D45" s="12">
        <f>SUM(D5:D43)</f>
        <v>3201617480</v>
      </c>
      <c r="E45" s="12">
        <f>SUM(E9:E44)</f>
        <v>3201617480</v>
      </c>
    </row>
  </sheetData>
  <mergeCells count="1">
    <mergeCell ref="G8:H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88" zoomScaleNormal="88" workbookViewId="0">
      <selection activeCell="H5" sqref="H5"/>
    </sheetView>
  </sheetViews>
  <sheetFormatPr defaultRowHeight="14" x14ac:dyDescent="0.3"/>
  <cols>
    <col min="1" max="1" width="9.81640625" style="4" customWidth="1"/>
    <col min="2" max="2" width="13.7265625" style="4" customWidth="1"/>
    <col min="3" max="3" width="8.7265625" style="4"/>
    <col min="4" max="4" width="26.08984375" style="4" customWidth="1"/>
    <col min="5" max="5" width="8.7265625" style="4"/>
    <col min="6" max="6" width="17.453125" style="17" customWidth="1"/>
    <col min="7" max="7" width="19.36328125" style="17" customWidth="1"/>
    <col min="8" max="8" width="17.453125" style="4" customWidth="1"/>
    <col min="9" max="9" width="15.54296875" style="4" customWidth="1"/>
    <col min="10" max="10" width="15.26953125" style="4" customWidth="1"/>
    <col min="11" max="11" width="15.1796875" style="4" customWidth="1"/>
    <col min="12" max="12" width="15.6328125" style="4" customWidth="1"/>
    <col min="13" max="13" width="15.81640625" style="4" customWidth="1"/>
    <col min="14" max="14" width="15.54296875" style="4" customWidth="1"/>
    <col min="15" max="16384" width="8.7265625" style="4"/>
  </cols>
  <sheetData>
    <row r="1" spans="1:14" x14ac:dyDescent="0.3">
      <c r="A1" s="4" t="s">
        <v>0</v>
      </c>
    </row>
    <row r="3" spans="1:14" x14ac:dyDescent="0.3">
      <c r="A3" s="18" t="s">
        <v>1</v>
      </c>
      <c r="B3" s="18" t="s">
        <v>96</v>
      </c>
      <c r="C3" s="18" t="s">
        <v>97</v>
      </c>
      <c r="D3" s="18" t="s">
        <v>42</v>
      </c>
      <c r="E3" s="18" t="s">
        <v>84</v>
      </c>
      <c r="F3" s="19" t="s">
        <v>98</v>
      </c>
      <c r="G3" s="19" t="s">
        <v>83</v>
      </c>
      <c r="H3" s="18" t="s">
        <v>99</v>
      </c>
      <c r="I3" s="20" t="s">
        <v>100</v>
      </c>
      <c r="J3" s="20"/>
      <c r="K3" s="20"/>
      <c r="L3" s="18" t="s">
        <v>102</v>
      </c>
      <c r="M3" s="18"/>
      <c r="N3" s="18"/>
    </row>
    <row r="4" spans="1:14" x14ac:dyDescent="0.3">
      <c r="A4" s="18"/>
      <c r="B4" s="18"/>
      <c r="C4" s="18"/>
      <c r="D4" s="18"/>
      <c r="E4" s="18"/>
      <c r="F4" s="19"/>
      <c r="G4" s="19"/>
      <c r="H4" s="18"/>
      <c r="I4" s="5" t="s">
        <v>104</v>
      </c>
      <c r="J4" s="5" t="s">
        <v>101</v>
      </c>
      <c r="K4" s="5" t="s">
        <v>85</v>
      </c>
      <c r="L4" s="5" t="s">
        <v>104</v>
      </c>
      <c r="M4" s="5" t="s">
        <v>103</v>
      </c>
      <c r="N4" s="5" t="s">
        <v>85</v>
      </c>
    </row>
    <row r="5" spans="1:14" x14ac:dyDescent="0.3">
      <c r="A5" s="5" t="s">
        <v>3</v>
      </c>
      <c r="B5" s="5">
        <v>1</v>
      </c>
      <c r="C5" s="5"/>
      <c r="D5" s="5" t="str">
        <f>VLOOKUP(A5,'Master akun'!A5:B44,2,FALSE)</f>
        <v>Bank</v>
      </c>
      <c r="E5" s="5"/>
      <c r="F5" s="21">
        <v>25000000</v>
      </c>
      <c r="G5" s="21"/>
      <c r="H5" s="5"/>
      <c r="I5" s="5"/>
      <c r="J5" s="5"/>
      <c r="K5" s="5"/>
      <c r="L5" s="5"/>
      <c r="M5" s="5"/>
      <c r="N5" s="5"/>
    </row>
    <row r="6" spans="1:14" x14ac:dyDescent="0.3">
      <c r="A6" s="5" t="s">
        <v>5</v>
      </c>
      <c r="B6" s="5"/>
      <c r="C6" s="5"/>
      <c r="D6" s="5" t="str">
        <f>VLOOKUP(A6,'Master akun'!A5:B44,2,FALSE)</f>
        <v>Piutang Usaha</v>
      </c>
      <c r="E6" s="5"/>
      <c r="F6" s="21"/>
      <c r="G6" s="21">
        <v>25000000</v>
      </c>
      <c r="H6" s="5"/>
      <c r="I6" s="5"/>
      <c r="J6" s="5"/>
      <c r="K6" s="5"/>
      <c r="L6" s="5"/>
      <c r="M6" s="5"/>
      <c r="N6" s="5"/>
    </row>
    <row r="7" spans="1:14" x14ac:dyDescent="0.3">
      <c r="A7" s="14" t="s">
        <v>34</v>
      </c>
      <c r="B7" s="5">
        <v>2</v>
      </c>
      <c r="C7" s="5"/>
      <c r="D7" s="5" t="str">
        <f>VLOOKUP(A7,'Master akun'!A5:B44,2,FALSE)</f>
        <v>Biaya Listrik, Telp, dan Air</v>
      </c>
      <c r="E7" s="5"/>
      <c r="F7" s="21">
        <v>5600000</v>
      </c>
      <c r="G7" s="21"/>
      <c r="H7" s="5"/>
      <c r="I7" s="5"/>
      <c r="J7" s="5"/>
      <c r="K7" s="5"/>
      <c r="L7" s="5"/>
      <c r="M7" s="5"/>
      <c r="N7" s="5"/>
    </row>
    <row r="8" spans="1:14" x14ac:dyDescent="0.3">
      <c r="A8" s="5" t="s">
        <v>3</v>
      </c>
      <c r="B8" s="5"/>
      <c r="C8" s="5"/>
      <c r="D8" s="5" t="str">
        <f>VLOOKUP(A8,'Master akun'!A5:B44,2,FALSE)</f>
        <v>Bank</v>
      </c>
      <c r="E8" s="5"/>
      <c r="F8" s="21"/>
      <c r="G8" s="21">
        <v>5600000</v>
      </c>
      <c r="H8" s="5"/>
      <c r="I8" s="5"/>
      <c r="J8" s="5"/>
      <c r="K8" s="5"/>
      <c r="L8" s="5"/>
      <c r="M8" s="5"/>
      <c r="N8" s="5"/>
    </row>
    <row r="9" spans="1:14" x14ac:dyDescent="0.3">
      <c r="A9" s="15" t="s">
        <v>33</v>
      </c>
      <c r="B9" s="5">
        <v>3</v>
      </c>
      <c r="C9" s="5"/>
      <c r="D9" s="5" t="str">
        <f>VLOOKUP(A9,'Master akun'!A5:B44,2,FALSE)</f>
        <v>Biaya Gaji dan Upah Adm.</v>
      </c>
      <c r="E9" s="5"/>
      <c r="F9" s="21">
        <v>28000000</v>
      </c>
      <c r="G9" s="21"/>
      <c r="H9" s="5"/>
      <c r="I9" s="5"/>
      <c r="J9" s="5"/>
      <c r="K9" s="5"/>
      <c r="L9" s="5"/>
      <c r="M9" s="5"/>
      <c r="N9" s="5"/>
    </row>
    <row r="10" spans="1:14" x14ac:dyDescent="0.3">
      <c r="A10" s="5" t="s">
        <v>3</v>
      </c>
      <c r="B10" s="5"/>
      <c r="C10" s="5"/>
      <c r="D10" s="5" t="str">
        <f>VLOOKUP(A10,'Master akun'!A5:B44,2,FALSE)</f>
        <v>Bank</v>
      </c>
      <c r="E10" s="5"/>
      <c r="F10" s="21"/>
      <c r="G10" s="21">
        <v>28000000</v>
      </c>
      <c r="H10" s="5"/>
      <c r="I10" s="5"/>
      <c r="J10" s="5"/>
      <c r="K10" s="5"/>
      <c r="L10" s="5"/>
      <c r="M10" s="5"/>
      <c r="N10" s="5"/>
    </row>
    <row r="11" spans="1:14" x14ac:dyDescent="0.3">
      <c r="A11" s="14" t="s">
        <v>36</v>
      </c>
      <c r="B11" s="5">
        <v>4</v>
      </c>
      <c r="C11" s="5"/>
      <c r="D11" s="5" t="str">
        <f>VLOOKUP(A11,'Master akun'!A5:B44,2,FALSE)</f>
        <v>Biaya Enertein</v>
      </c>
      <c r="E11" s="5"/>
      <c r="F11" s="21">
        <v>475000</v>
      </c>
      <c r="G11" s="21"/>
      <c r="H11" s="5"/>
      <c r="I11" s="5"/>
      <c r="J11" s="5"/>
      <c r="K11" s="5"/>
      <c r="L11" s="5"/>
      <c r="M11" s="5"/>
      <c r="N11" s="5"/>
    </row>
    <row r="12" spans="1:14" x14ac:dyDescent="0.3">
      <c r="A12" s="5" t="s">
        <v>2</v>
      </c>
      <c r="B12" s="5"/>
      <c r="C12" s="5"/>
      <c r="D12" s="5" t="str">
        <f>VLOOKUP(A12,'Master akun'!A5:B44,2,FALSE)</f>
        <v>Kas Kecil</v>
      </c>
      <c r="E12" s="5"/>
      <c r="F12" s="21"/>
      <c r="G12" s="21">
        <v>475000</v>
      </c>
      <c r="H12" s="5"/>
      <c r="I12" s="5"/>
      <c r="J12" s="5"/>
      <c r="K12" s="5"/>
      <c r="L12" s="5"/>
      <c r="M12" s="5"/>
      <c r="N12" s="5"/>
    </row>
    <row r="13" spans="1:14" x14ac:dyDescent="0.3">
      <c r="A13" s="15" t="s">
        <v>41</v>
      </c>
      <c r="B13" s="5">
        <v>5</v>
      </c>
      <c r="C13" s="5"/>
      <c r="D13" s="5" t="str">
        <f>VLOOKUP(A13,'Master akun'!A5:B44,2,FALSE)</f>
        <v>Uang Muka Pembelian</v>
      </c>
      <c r="E13" s="5"/>
      <c r="F13" s="21">
        <v>100000000</v>
      </c>
      <c r="G13" s="21"/>
      <c r="H13" s="5"/>
      <c r="I13" s="5"/>
      <c r="J13" s="5"/>
      <c r="K13" s="5"/>
      <c r="L13" s="5"/>
      <c r="M13" s="5"/>
      <c r="N13" s="5"/>
    </row>
    <row r="14" spans="1:14" x14ac:dyDescent="0.3">
      <c r="A14" s="5" t="s">
        <v>3</v>
      </c>
      <c r="B14" s="5"/>
      <c r="C14" s="5"/>
      <c r="D14" s="5" t="str">
        <f>VLOOKUP(A14,'Master akun'!A5:B44,2,FALSE)</f>
        <v>Bank</v>
      </c>
      <c r="E14" s="5"/>
      <c r="F14" s="21"/>
      <c r="G14" s="21">
        <v>100000000</v>
      </c>
      <c r="H14" s="5"/>
      <c r="I14" s="5"/>
      <c r="J14" s="5"/>
      <c r="K14" s="5"/>
      <c r="L14" s="5"/>
      <c r="M14" s="5"/>
      <c r="N14" s="5"/>
    </row>
    <row r="15" spans="1:14" x14ac:dyDescent="0.3">
      <c r="A15" s="5"/>
      <c r="B15" s="5"/>
      <c r="C15" s="5"/>
      <c r="D15" s="5"/>
      <c r="E15" s="5"/>
      <c r="F15" s="21">
        <f>SUM(F5:F14)</f>
        <v>159075000</v>
      </c>
      <c r="G15" s="21">
        <f>SUM(G5:G14)</f>
        <v>159075000</v>
      </c>
      <c r="H15" s="5"/>
      <c r="I15" s="5"/>
      <c r="J15" s="5"/>
      <c r="K15" s="5"/>
      <c r="L15" s="5"/>
      <c r="M15" s="5"/>
      <c r="N15" s="5"/>
    </row>
  </sheetData>
  <mergeCells count="10">
    <mergeCell ref="I3:K3"/>
    <mergeCell ref="L3:N3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topLeftCell="A337" workbookViewId="0">
      <selection activeCell="A354" sqref="A354:H355"/>
    </sheetView>
  </sheetViews>
  <sheetFormatPr defaultRowHeight="14" x14ac:dyDescent="0.3"/>
  <cols>
    <col min="1" max="1" width="8.6328125" style="4" customWidth="1"/>
    <col min="2" max="2" width="8.7265625" style="4"/>
    <col min="3" max="3" width="28.1796875" style="4" customWidth="1"/>
    <col min="4" max="4" width="10" style="4" customWidth="1"/>
    <col min="5" max="5" width="19.81640625" style="17" customWidth="1"/>
    <col min="6" max="6" width="18.453125" style="17" customWidth="1"/>
    <col min="7" max="7" width="17" style="17" customWidth="1"/>
    <col min="8" max="8" width="17.36328125" style="17" customWidth="1"/>
    <col min="9" max="16384" width="8.7265625" style="4"/>
  </cols>
  <sheetData>
    <row r="1" spans="1:8" x14ac:dyDescent="0.3">
      <c r="A1" s="4" t="s">
        <v>0</v>
      </c>
    </row>
    <row r="2" spans="1:8" x14ac:dyDescent="0.3">
      <c r="A2" s="4" t="s">
        <v>105</v>
      </c>
    </row>
    <row r="4" spans="1:8" x14ac:dyDescent="0.3">
      <c r="A4" s="4" t="s">
        <v>107</v>
      </c>
      <c r="C4" s="4" t="s">
        <v>2</v>
      </c>
    </row>
    <row r="5" spans="1:8" x14ac:dyDescent="0.3">
      <c r="A5" s="4" t="s">
        <v>106</v>
      </c>
      <c r="C5" s="4" t="str">
        <f>VLOOKUP(C4,'Master akun'!A5:B44,2,FALSE)</f>
        <v>Kas Kecil</v>
      </c>
    </row>
    <row r="7" spans="1:8" x14ac:dyDescent="0.3">
      <c r="A7" s="18" t="s">
        <v>109</v>
      </c>
      <c r="B7" s="18" t="s">
        <v>97</v>
      </c>
      <c r="C7" s="18" t="s">
        <v>42</v>
      </c>
      <c r="D7" s="18" t="s">
        <v>84</v>
      </c>
      <c r="E7" s="19" t="s">
        <v>98</v>
      </c>
      <c r="F7" s="19" t="s">
        <v>83</v>
      </c>
      <c r="G7" s="25" t="s">
        <v>108</v>
      </c>
      <c r="H7" s="25"/>
    </row>
    <row r="8" spans="1:8" x14ac:dyDescent="0.3">
      <c r="A8" s="18"/>
      <c r="B8" s="18"/>
      <c r="C8" s="18"/>
      <c r="D8" s="18"/>
      <c r="E8" s="19"/>
      <c r="F8" s="19"/>
      <c r="G8" s="21" t="s">
        <v>98</v>
      </c>
      <c r="H8" s="21" t="s">
        <v>83</v>
      </c>
    </row>
    <row r="9" spans="1:8" x14ac:dyDescent="0.3">
      <c r="A9" s="5"/>
      <c r="B9" s="5"/>
      <c r="C9" s="5" t="s">
        <v>110</v>
      </c>
      <c r="D9" s="5"/>
      <c r="F9" s="21"/>
      <c r="G9" s="21">
        <f>VLOOKUP(C4,'Master akun'!A5:E44,4,FALSE)</f>
        <v>5000000</v>
      </c>
      <c r="H9" s="21"/>
    </row>
    <row r="10" spans="1:8" x14ac:dyDescent="0.3">
      <c r="A10" s="5"/>
      <c r="B10" s="5"/>
      <c r="C10" s="7" t="s">
        <v>76</v>
      </c>
      <c r="D10" s="5"/>
      <c r="E10" s="21"/>
      <c r="F10" s="21">
        <f ca="1">SUMIF('Jurnal umum'!A5:G15,'BUKU BESAR'!C4,'Jurnal umum'!G5)</f>
        <v>475000</v>
      </c>
      <c r="G10" s="21">
        <f ca="1">SUM(G9-F10)</f>
        <v>4525000</v>
      </c>
      <c r="H10" s="21"/>
    </row>
    <row r="11" spans="1:8" x14ac:dyDescent="0.3">
      <c r="A11" s="5"/>
      <c r="B11" s="5"/>
      <c r="C11" s="5"/>
      <c r="D11" s="5"/>
      <c r="E11" s="21"/>
      <c r="F11" s="21"/>
      <c r="G11" s="21"/>
      <c r="H11" s="21"/>
    </row>
    <row r="13" spans="1:8" x14ac:dyDescent="0.3">
      <c r="A13" s="4" t="s">
        <v>107</v>
      </c>
      <c r="C13" s="4" t="s">
        <v>3</v>
      </c>
    </row>
    <row r="14" spans="1:8" x14ac:dyDescent="0.3">
      <c r="A14" s="4" t="s">
        <v>106</v>
      </c>
      <c r="C14" s="4" t="str">
        <f>VLOOKUP(C13,'Master akun'!A5:B44,2,FALSE)</f>
        <v>Bank</v>
      </c>
    </row>
    <row r="16" spans="1:8" x14ac:dyDescent="0.3">
      <c r="A16" s="18" t="s">
        <v>109</v>
      </c>
      <c r="B16" s="18" t="s">
        <v>97</v>
      </c>
      <c r="C16" s="18" t="s">
        <v>42</v>
      </c>
      <c r="D16" s="18" t="s">
        <v>84</v>
      </c>
      <c r="E16" s="19" t="s">
        <v>98</v>
      </c>
      <c r="F16" s="19" t="s">
        <v>83</v>
      </c>
      <c r="G16" s="25" t="s">
        <v>108</v>
      </c>
      <c r="H16" s="25"/>
    </row>
    <row r="17" spans="1:8" x14ac:dyDescent="0.3">
      <c r="A17" s="18"/>
      <c r="B17" s="18"/>
      <c r="C17" s="18"/>
      <c r="D17" s="18"/>
      <c r="E17" s="19"/>
      <c r="F17" s="19"/>
      <c r="G17" s="21" t="s">
        <v>98</v>
      </c>
      <c r="H17" s="21" t="s">
        <v>83</v>
      </c>
    </row>
    <row r="18" spans="1:8" x14ac:dyDescent="0.3">
      <c r="A18" s="5"/>
      <c r="B18" s="5"/>
      <c r="C18" s="5" t="s">
        <v>110</v>
      </c>
      <c r="D18" s="5"/>
      <c r="F18" s="21"/>
      <c r="G18" s="21">
        <f>VLOOKUP(C13,'Master akun'!A5:E44,4,FALSE)</f>
        <v>208080282</v>
      </c>
      <c r="H18" s="21"/>
    </row>
    <row r="19" spans="1:8" ht="15.5" x14ac:dyDescent="0.35">
      <c r="A19" s="5">
        <v>1</v>
      </c>
      <c r="B19" s="5"/>
      <c r="C19" s="22" t="s">
        <v>112</v>
      </c>
      <c r="D19" s="5"/>
      <c r="E19" s="21">
        <f ca="1">SUMIF('Jurnal umum'!A5:G15,'BUKU BESAR'!C13,'Jurnal umum'!F5)</f>
        <v>25000000</v>
      </c>
      <c r="F19" s="21"/>
      <c r="G19" s="21">
        <f ca="1">G18+E19</f>
        <v>233080282</v>
      </c>
      <c r="H19" s="21"/>
    </row>
    <row r="20" spans="1:8" ht="15.5" x14ac:dyDescent="0.35">
      <c r="A20" s="5">
        <v>2</v>
      </c>
      <c r="B20" s="5"/>
      <c r="C20" s="22" t="s">
        <v>113</v>
      </c>
      <c r="D20" s="5"/>
      <c r="E20" s="21"/>
      <c r="F20" s="21">
        <f ca="1">SUMIF('Jurnal umum'!A5:G15,C13,'Jurnal umum'!G8)</f>
        <v>5600000</v>
      </c>
      <c r="G20" s="21">
        <f ca="1">G19-F20</f>
        <v>227480282</v>
      </c>
      <c r="H20" s="21"/>
    </row>
    <row r="21" spans="1:8" ht="15.5" x14ac:dyDescent="0.35">
      <c r="A21" s="5">
        <v>3</v>
      </c>
      <c r="B21" s="5"/>
      <c r="C21" s="22" t="s">
        <v>111</v>
      </c>
      <c r="D21" s="5"/>
      <c r="E21" s="21"/>
      <c r="F21" s="21">
        <f ca="1">SUMIF('Jurnal umum'!A5:G15,C13,'Jurnal umum'!F9)</f>
        <v>28000000</v>
      </c>
      <c r="G21" s="21">
        <f ca="1">G20-F21</f>
        <v>199480282</v>
      </c>
      <c r="H21" s="21"/>
    </row>
    <row r="22" spans="1:8" ht="15.5" x14ac:dyDescent="0.35">
      <c r="A22" s="5">
        <v>5</v>
      </c>
      <c r="B22" s="5"/>
      <c r="C22" s="22" t="s">
        <v>114</v>
      </c>
      <c r="D22" s="5"/>
      <c r="E22" s="21"/>
      <c r="F22" s="21">
        <f ca="1">SUMIF('Jurnal umum'!A5:G15,'BUKU BESAR'!C13,'Jurnal umum'!G14)</f>
        <v>100000000</v>
      </c>
      <c r="G22" s="21">
        <f ca="1">G21-F22</f>
        <v>99480282</v>
      </c>
      <c r="H22" s="21"/>
    </row>
    <row r="25" spans="1:8" x14ac:dyDescent="0.3">
      <c r="A25" s="4" t="s">
        <v>107</v>
      </c>
      <c r="C25" s="4" t="s">
        <v>4</v>
      </c>
    </row>
    <row r="26" spans="1:8" x14ac:dyDescent="0.3">
      <c r="A26" s="4" t="s">
        <v>106</v>
      </c>
      <c r="C26" s="4" t="str">
        <f>VLOOKUP(C25,'Master akun'!A5:B44,2,FALSE)</f>
        <v>Surat Surat Berharga</v>
      </c>
    </row>
    <row r="28" spans="1:8" x14ac:dyDescent="0.3">
      <c r="A28" s="18" t="s">
        <v>109</v>
      </c>
      <c r="B28" s="18" t="s">
        <v>97</v>
      </c>
      <c r="C28" s="18" t="s">
        <v>42</v>
      </c>
      <c r="D28" s="18" t="s">
        <v>84</v>
      </c>
      <c r="E28" s="19" t="s">
        <v>98</v>
      </c>
      <c r="F28" s="19" t="s">
        <v>83</v>
      </c>
      <c r="G28" s="25" t="s">
        <v>108</v>
      </c>
      <c r="H28" s="25"/>
    </row>
    <row r="29" spans="1:8" x14ac:dyDescent="0.3">
      <c r="A29" s="18"/>
      <c r="B29" s="18"/>
      <c r="C29" s="18"/>
      <c r="D29" s="18"/>
      <c r="E29" s="19"/>
      <c r="F29" s="19"/>
      <c r="G29" s="21" t="s">
        <v>98</v>
      </c>
      <c r="H29" s="21" t="s">
        <v>83</v>
      </c>
    </row>
    <row r="30" spans="1:8" x14ac:dyDescent="0.3">
      <c r="A30" s="5"/>
      <c r="B30" s="5"/>
      <c r="C30" s="5" t="s">
        <v>110</v>
      </c>
      <c r="D30" s="5"/>
      <c r="F30" s="21"/>
      <c r="G30" s="21">
        <f>VLOOKUP(C25,'Master akun'!A5:E44,4,FALSE)</f>
        <v>90405000</v>
      </c>
      <c r="H30" s="21"/>
    </row>
    <row r="31" spans="1:8" x14ac:dyDescent="0.3">
      <c r="A31" s="5"/>
      <c r="B31" s="5"/>
      <c r="C31" s="5"/>
      <c r="D31" s="5"/>
      <c r="E31" s="21"/>
      <c r="F31" s="21"/>
      <c r="G31" s="21"/>
      <c r="H31" s="21"/>
    </row>
    <row r="32" spans="1:8" x14ac:dyDescent="0.3">
      <c r="A32" s="5"/>
      <c r="B32" s="5"/>
      <c r="C32" s="5"/>
      <c r="D32" s="5"/>
      <c r="E32" s="21"/>
      <c r="F32" s="21"/>
      <c r="G32" s="21"/>
      <c r="H32" s="21"/>
    </row>
    <row r="34" spans="1:8" x14ac:dyDescent="0.3">
      <c r="A34" s="4" t="s">
        <v>107</v>
      </c>
      <c r="C34" s="4" t="s">
        <v>5</v>
      </c>
    </row>
    <row r="35" spans="1:8" x14ac:dyDescent="0.3">
      <c r="A35" s="4" t="s">
        <v>106</v>
      </c>
      <c r="C35" s="4" t="str">
        <f>VLOOKUP(C34,'Master akun'!A5:B44,2,FALSE)</f>
        <v>Piutang Usaha</v>
      </c>
    </row>
    <row r="37" spans="1:8" x14ac:dyDescent="0.3">
      <c r="A37" s="18" t="s">
        <v>109</v>
      </c>
      <c r="B37" s="18" t="s">
        <v>97</v>
      </c>
      <c r="C37" s="18" t="s">
        <v>42</v>
      </c>
      <c r="D37" s="18" t="s">
        <v>84</v>
      </c>
      <c r="E37" s="19" t="s">
        <v>98</v>
      </c>
      <c r="F37" s="19" t="s">
        <v>83</v>
      </c>
      <c r="G37" s="25" t="s">
        <v>108</v>
      </c>
      <c r="H37" s="25"/>
    </row>
    <row r="38" spans="1:8" x14ac:dyDescent="0.3">
      <c r="A38" s="18"/>
      <c r="B38" s="18"/>
      <c r="C38" s="18"/>
      <c r="D38" s="18"/>
      <c r="E38" s="19"/>
      <c r="F38" s="19"/>
      <c r="G38" s="21" t="s">
        <v>98</v>
      </c>
      <c r="H38" s="21" t="s">
        <v>83</v>
      </c>
    </row>
    <row r="39" spans="1:8" x14ac:dyDescent="0.3">
      <c r="A39" s="5"/>
      <c r="B39" s="5"/>
      <c r="C39" s="5" t="s">
        <v>110</v>
      </c>
      <c r="D39" s="5"/>
      <c r="F39" s="21"/>
      <c r="G39" s="21">
        <f>VLOOKUP(C34,'Master akun'!A5:E44,4,FALSE)</f>
        <v>181500000</v>
      </c>
      <c r="H39" s="21"/>
    </row>
    <row r="40" spans="1:8" x14ac:dyDescent="0.3">
      <c r="A40" s="5"/>
      <c r="B40" s="5"/>
      <c r="C40" s="5" t="s">
        <v>115</v>
      </c>
      <c r="D40" s="5"/>
      <c r="E40" s="21"/>
      <c r="F40" s="21">
        <f ca="1">SUMIF('Jurnal umum'!A5:G15,'BUKU BESAR'!C34,'Jurnal umum'!G5)</f>
        <v>25000000</v>
      </c>
      <c r="G40" s="21">
        <f ca="1">G39-F40</f>
        <v>156500000</v>
      </c>
      <c r="H40" s="21"/>
    </row>
    <row r="41" spans="1:8" x14ac:dyDescent="0.3">
      <c r="A41" s="5"/>
      <c r="B41" s="5"/>
      <c r="C41" s="5"/>
      <c r="D41" s="5"/>
      <c r="E41" s="21"/>
      <c r="F41" s="21"/>
      <c r="G41" s="21"/>
      <c r="H41" s="21"/>
    </row>
    <row r="43" spans="1:8" x14ac:dyDescent="0.3">
      <c r="A43" s="4" t="s">
        <v>107</v>
      </c>
      <c r="C43" s="4" t="s">
        <v>6</v>
      </c>
    </row>
    <row r="44" spans="1:8" x14ac:dyDescent="0.3">
      <c r="A44" s="4" t="s">
        <v>106</v>
      </c>
      <c r="C44" s="4" t="str">
        <f>VLOOKUP(C43,'Master akun'!A5:B44,2,FALSE)</f>
        <v>Cadangan Kerugian Piutang</v>
      </c>
    </row>
    <row r="46" spans="1:8" x14ac:dyDescent="0.3">
      <c r="A46" s="18" t="s">
        <v>109</v>
      </c>
      <c r="B46" s="18" t="s">
        <v>97</v>
      </c>
      <c r="C46" s="18" t="s">
        <v>42</v>
      </c>
      <c r="D46" s="18" t="s">
        <v>84</v>
      </c>
      <c r="E46" s="19" t="s">
        <v>98</v>
      </c>
      <c r="F46" s="19" t="s">
        <v>83</v>
      </c>
      <c r="G46" s="25" t="s">
        <v>108</v>
      </c>
      <c r="H46" s="25"/>
    </row>
    <row r="47" spans="1:8" x14ac:dyDescent="0.3">
      <c r="A47" s="18"/>
      <c r="B47" s="18"/>
      <c r="C47" s="18"/>
      <c r="D47" s="18"/>
      <c r="E47" s="19"/>
      <c r="F47" s="19"/>
      <c r="G47" s="21" t="s">
        <v>98</v>
      </c>
      <c r="H47" s="21" t="s">
        <v>83</v>
      </c>
    </row>
    <row r="48" spans="1:8" x14ac:dyDescent="0.3">
      <c r="A48" s="5"/>
      <c r="B48" s="5"/>
      <c r="C48" s="5" t="s">
        <v>110</v>
      </c>
      <c r="D48" s="5"/>
      <c r="E48" s="21"/>
      <c r="G48" s="21"/>
      <c r="H48" s="21">
        <f>VLOOKUP(C43,'Master akun'!A5:E44,5,FALSE)</f>
        <v>10840000</v>
      </c>
    </row>
    <row r="49" spans="1:8" x14ac:dyDescent="0.3">
      <c r="A49" s="5"/>
      <c r="B49" s="5"/>
      <c r="C49" s="5"/>
      <c r="D49" s="5"/>
      <c r="E49" s="21"/>
      <c r="F49" s="21"/>
      <c r="G49" s="21"/>
      <c r="H49" s="21"/>
    </row>
    <row r="50" spans="1:8" x14ac:dyDescent="0.3">
      <c r="A50" s="5"/>
      <c r="B50" s="5"/>
      <c r="C50" s="5"/>
      <c r="D50" s="5"/>
      <c r="E50" s="21"/>
      <c r="F50" s="21"/>
      <c r="G50" s="21"/>
      <c r="H50" s="21"/>
    </row>
    <row r="52" spans="1:8" x14ac:dyDescent="0.3">
      <c r="A52" s="4" t="s">
        <v>107</v>
      </c>
      <c r="C52" s="4" t="s">
        <v>7</v>
      </c>
    </row>
    <row r="53" spans="1:8" x14ac:dyDescent="0.3">
      <c r="A53" s="4" t="s">
        <v>106</v>
      </c>
      <c r="C53" s="4" t="str">
        <f>VLOOKUP(C52,'Master akun'!A5:B44,2,FALSE)</f>
        <v>Piutang Karyawan</v>
      </c>
    </row>
    <row r="55" spans="1:8" x14ac:dyDescent="0.3">
      <c r="A55" s="18" t="s">
        <v>109</v>
      </c>
      <c r="B55" s="18" t="s">
        <v>97</v>
      </c>
      <c r="C55" s="18" t="s">
        <v>42</v>
      </c>
      <c r="D55" s="18" t="s">
        <v>84</v>
      </c>
      <c r="E55" s="19" t="s">
        <v>98</v>
      </c>
      <c r="F55" s="19" t="s">
        <v>83</v>
      </c>
      <c r="G55" s="25" t="s">
        <v>108</v>
      </c>
      <c r="H55" s="25"/>
    </row>
    <row r="56" spans="1:8" x14ac:dyDescent="0.3">
      <c r="A56" s="18"/>
      <c r="B56" s="18"/>
      <c r="C56" s="18"/>
      <c r="D56" s="18"/>
      <c r="E56" s="19"/>
      <c r="F56" s="19"/>
      <c r="G56" s="21" t="s">
        <v>98</v>
      </c>
      <c r="H56" s="21" t="s">
        <v>83</v>
      </c>
    </row>
    <row r="57" spans="1:8" x14ac:dyDescent="0.3">
      <c r="A57" s="5"/>
      <c r="B57" s="5"/>
      <c r="C57" s="5" t="s">
        <v>110</v>
      </c>
      <c r="D57" s="5"/>
      <c r="F57" s="21"/>
      <c r="G57" s="21">
        <f>VLOOKUP(C52,'Master akun'!A5:E44,4,FALSE)</f>
        <v>2100000</v>
      </c>
      <c r="H57" s="21"/>
    </row>
    <row r="58" spans="1:8" x14ac:dyDescent="0.3">
      <c r="A58" s="5"/>
      <c r="B58" s="5"/>
      <c r="C58" s="5"/>
      <c r="D58" s="5"/>
      <c r="E58" s="21"/>
      <c r="F58" s="21"/>
      <c r="G58" s="21"/>
      <c r="H58" s="21"/>
    </row>
    <row r="59" spans="1:8" x14ac:dyDescent="0.3">
      <c r="A59" s="5"/>
      <c r="B59" s="5"/>
      <c r="C59" s="5"/>
      <c r="D59" s="5"/>
      <c r="E59" s="21"/>
      <c r="F59" s="21"/>
      <c r="G59" s="21"/>
      <c r="H59" s="21"/>
    </row>
    <row r="61" spans="1:8" x14ac:dyDescent="0.3">
      <c r="A61" s="4" t="s">
        <v>107</v>
      </c>
      <c r="C61" s="4" t="s">
        <v>8</v>
      </c>
    </row>
    <row r="62" spans="1:8" x14ac:dyDescent="0.3">
      <c r="A62" s="4" t="s">
        <v>106</v>
      </c>
      <c r="C62" s="4" t="str">
        <f>VLOOKUP(C61,'Master akun'!A5:B44,2,FALSE)</f>
        <v>Persediaan Barang Dagang</v>
      </c>
    </row>
    <row r="64" spans="1:8" x14ac:dyDescent="0.3">
      <c r="A64" s="18" t="s">
        <v>109</v>
      </c>
      <c r="B64" s="18" t="s">
        <v>97</v>
      </c>
      <c r="C64" s="18" t="s">
        <v>42</v>
      </c>
      <c r="D64" s="18" t="s">
        <v>84</v>
      </c>
      <c r="E64" s="19" t="s">
        <v>98</v>
      </c>
      <c r="F64" s="19" t="s">
        <v>83</v>
      </c>
      <c r="G64" s="25" t="s">
        <v>108</v>
      </c>
      <c r="H64" s="25"/>
    </row>
    <row r="65" spans="1:8" x14ac:dyDescent="0.3">
      <c r="A65" s="18"/>
      <c r="B65" s="18"/>
      <c r="C65" s="18"/>
      <c r="D65" s="18"/>
      <c r="E65" s="19"/>
      <c r="F65" s="19"/>
      <c r="G65" s="21" t="s">
        <v>98</v>
      </c>
      <c r="H65" s="21" t="s">
        <v>83</v>
      </c>
    </row>
    <row r="66" spans="1:8" x14ac:dyDescent="0.3">
      <c r="A66" s="5"/>
      <c r="B66" s="5"/>
      <c r="C66" s="5" t="s">
        <v>110</v>
      </c>
      <c r="D66" s="5"/>
      <c r="F66" s="21"/>
      <c r="G66" s="21">
        <f>VLOOKUP(C61,'Master akun'!A5:E44,4,FALSE)</f>
        <v>891600000</v>
      </c>
      <c r="H66" s="21"/>
    </row>
    <row r="67" spans="1:8" x14ac:dyDescent="0.3">
      <c r="A67" s="5"/>
      <c r="B67" s="5"/>
      <c r="C67" s="5"/>
      <c r="D67" s="5"/>
      <c r="E67" s="21"/>
      <c r="F67" s="21"/>
      <c r="G67" s="21"/>
      <c r="H67" s="21"/>
    </row>
    <row r="68" spans="1:8" x14ac:dyDescent="0.3">
      <c r="A68" s="5"/>
      <c r="B68" s="5"/>
      <c r="C68" s="5"/>
      <c r="D68" s="5"/>
      <c r="E68" s="21"/>
      <c r="F68" s="21"/>
      <c r="G68" s="21"/>
      <c r="H68" s="21"/>
    </row>
    <row r="70" spans="1:8" x14ac:dyDescent="0.3">
      <c r="A70" s="4" t="s">
        <v>107</v>
      </c>
      <c r="C70" s="4" t="s">
        <v>9</v>
      </c>
    </row>
    <row r="71" spans="1:8" x14ac:dyDescent="0.3">
      <c r="A71" s="4" t="s">
        <v>106</v>
      </c>
      <c r="C71" s="4" t="str">
        <f>VLOOKUP(C70,'Master akun'!A5:B44,2,FALSE)</f>
        <v>Persediaan Perlengkapan Kantor</v>
      </c>
    </row>
    <row r="73" spans="1:8" x14ac:dyDescent="0.3">
      <c r="A73" s="18" t="s">
        <v>109</v>
      </c>
      <c r="B73" s="18" t="s">
        <v>97</v>
      </c>
      <c r="C73" s="18" t="s">
        <v>42</v>
      </c>
      <c r="D73" s="18" t="s">
        <v>84</v>
      </c>
      <c r="E73" s="19" t="s">
        <v>98</v>
      </c>
      <c r="F73" s="19" t="s">
        <v>83</v>
      </c>
      <c r="G73" s="25" t="s">
        <v>108</v>
      </c>
      <c r="H73" s="25"/>
    </row>
    <row r="74" spans="1:8" x14ac:dyDescent="0.3">
      <c r="A74" s="18"/>
      <c r="B74" s="18"/>
      <c r="C74" s="18"/>
      <c r="D74" s="18"/>
      <c r="E74" s="19"/>
      <c r="F74" s="19"/>
      <c r="G74" s="21" t="s">
        <v>98</v>
      </c>
      <c r="H74" s="21" t="s">
        <v>83</v>
      </c>
    </row>
    <row r="75" spans="1:8" x14ac:dyDescent="0.3">
      <c r="A75" s="5"/>
      <c r="B75" s="5"/>
      <c r="C75" s="5" t="s">
        <v>110</v>
      </c>
      <c r="D75" s="5"/>
      <c r="F75" s="21"/>
      <c r="G75" s="21">
        <f>VLOOKUP(C70,'Master akun'!A5:E44,4,FALSE)</f>
        <v>2580000</v>
      </c>
      <c r="H75" s="21"/>
    </row>
    <row r="76" spans="1:8" x14ac:dyDescent="0.3">
      <c r="A76" s="5"/>
      <c r="B76" s="5"/>
      <c r="C76" s="5"/>
      <c r="D76" s="5"/>
      <c r="E76" s="21"/>
      <c r="F76" s="21"/>
      <c r="G76" s="21"/>
      <c r="H76" s="21"/>
    </row>
    <row r="77" spans="1:8" x14ac:dyDescent="0.3">
      <c r="A77" s="5"/>
      <c r="B77" s="5"/>
      <c r="C77" s="5"/>
      <c r="D77" s="5"/>
      <c r="E77" s="21"/>
      <c r="F77" s="21"/>
      <c r="G77" s="21"/>
      <c r="H77" s="21"/>
    </row>
    <row r="79" spans="1:8" x14ac:dyDescent="0.3">
      <c r="A79" s="4" t="s">
        <v>107</v>
      </c>
      <c r="C79" s="4" t="s">
        <v>10</v>
      </c>
    </row>
    <row r="80" spans="1:8" x14ac:dyDescent="0.3">
      <c r="A80" s="4" t="s">
        <v>106</v>
      </c>
      <c r="C80" s="4" t="str">
        <f>VLOOKUP(C79,'Master akun'!A5:B44,2,FALSE)</f>
        <v>Persediaan Perlengkapan Toko</v>
      </c>
    </row>
    <row r="82" spans="1:8" x14ac:dyDescent="0.3">
      <c r="A82" s="18" t="s">
        <v>109</v>
      </c>
      <c r="B82" s="18" t="s">
        <v>97</v>
      </c>
      <c r="C82" s="18" t="s">
        <v>42</v>
      </c>
      <c r="D82" s="18" t="s">
        <v>84</v>
      </c>
      <c r="E82" s="19" t="s">
        <v>98</v>
      </c>
      <c r="F82" s="19" t="s">
        <v>83</v>
      </c>
      <c r="G82" s="25" t="s">
        <v>108</v>
      </c>
      <c r="H82" s="25"/>
    </row>
    <row r="83" spans="1:8" x14ac:dyDescent="0.3">
      <c r="A83" s="18"/>
      <c r="B83" s="18"/>
      <c r="C83" s="18"/>
      <c r="D83" s="18"/>
      <c r="E83" s="19"/>
      <c r="F83" s="19"/>
      <c r="G83" s="21" t="s">
        <v>98</v>
      </c>
      <c r="H83" s="21" t="s">
        <v>83</v>
      </c>
    </row>
    <row r="84" spans="1:8" x14ac:dyDescent="0.3">
      <c r="A84" s="5"/>
      <c r="B84" s="5"/>
      <c r="C84" s="5" t="s">
        <v>110</v>
      </c>
      <c r="D84" s="5"/>
      <c r="E84" s="21"/>
      <c r="F84" s="21"/>
      <c r="G84" s="21">
        <f>VLOOKUP(C79,'Master akun'!A5:E44,4,FALSE)</f>
        <v>5900000</v>
      </c>
      <c r="H84" s="21"/>
    </row>
    <row r="85" spans="1:8" x14ac:dyDescent="0.3">
      <c r="A85" s="5"/>
      <c r="B85" s="5"/>
      <c r="C85" s="5"/>
      <c r="D85" s="5"/>
      <c r="E85" s="21"/>
      <c r="F85" s="21"/>
      <c r="G85" s="21"/>
      <c r="H85" s="21"/>
    </row>
    <row r="86" spans="1:8" x14ac:dyDescent="0.3">
      <c r="A86" s="5"/>
      <c r="B86" s="5"/>
      <c r="C86" s="5"/>
      <c r="D86" s="5"/>
      <c r="E86" s="21"/>
      <c r="F86" s="21"/>
      <c r="G86" s="21"/>
      <c r="H86" s="21"/>
    </row>
    <row r="88" spans="1:8" x14ac:dyDescent="0.3">
      <c r="A88" s="4" t="s">
        <v>107</v>
      </c>
      <c r="C88" s="4" t="s">
        <v>11</v>
      </c>
    </row>
    <row r="89" spans="1:8" x14ac:dyDescent="0.3">
      <c r="A89" s="4" t="s">
        <v>106</v>
      </c>
      <c r="C89" s="4" t="str">
        <f>VLOOKUP(C88,'Master akun'!A5:B44,2,FALSE)</f>
        <v>PPN Masukan</v>
      </c>
    </row>
    <row r="91" spans="1:8" x14ac:dyDescent="0.3">
      <c r="A91" s="18" t="s">
        <v>109</v>
      </c>
      <c r="B91" s="18" t="s">
        <v>97</v>
      </c>
      <c r="C91" s="18" t="s">
        <v>42</v>
      </c>
      <c r="D91" s="18" t="s">
        <v>84</v>
      </c>
      <c r="E91" s="19" t="s">
        <v>98</v>
      </c>
      <c r="F91" s="19" t="s">
        <v>83</v>
      </c>
      <c r="G91" s="25" t="s">
        <v>108</v>
      </c>
      <c r="H91" s="25"/>
    </row>
    <row r="92" spans="1:8" x14ac:dyDescent="0.3">
      <c r="A92" s="18"/>
      <c r="B92" s="18"/>
      <c r="C92" s="18"/>
      <c r="D92" s="18"/>
      <c r="E92" s="19"/>
      <c r="F92" s="19"/>
      <c r="G92" s="21" t="s">
        <v>98</v>
      </c>
      <c r="H92" s="21" t="s">
        <v>83</v>
      </c>
    </row>
    <row r="93" spans="1:8" x14ac:dyDescent="0.3">
      <c r="A93" s="5"/>
      <c r="B93" s="5"/>
      <c r="C93" s="5" t="s">
        <v>110</v>
      </c>
      <c r="D93" s="5"/>
      <c r="E93" s="21"/>
      <c r="F93" s="21"/>
      <c r="G93" s="21">
        <f>VLOOKUP(C88,'Master akun'!A14:E53,4,FALSE)</f>
        <v>19600000</v>
      </c>
      <c r="H93" s="21"/>
    </row>
    <row r="94" spans="1:8" x14ac:dyDescent="0.3">
      <c r="A94" s="5"/>
      <c r="B94" s="5"/>
      <c r="C94" s="5"/>
      <c r="D94" s="5"/>
      <c r="E94" s="21"/>
      <c r="F94" s="21"/>
      <c r="G94" s="21"/>
      <c r="H94" s="21"/>
    </row>
    <row r="95" spans="1:8" x14ac:dyDescent="0.3">
      <c r="A95" s="5"/>
      <c r="B95" s="5"/>
      <c r="C95" s="5"/>
      <c r="D95" s="5"/>
      <c r="E95" s="21"/>
      <c r="F95" s="21"/>
      <c r="G95" s="21"/>
      <c r="H95" s="21"/>
    </row>
    <row r="97" spans="1:8" x14ac:dyDescent="0.3">
      <c r="A97" s="4" t="s">
        <v>107</v>
      </c>
      <c r="C97" s="4" t="s">
        <v>12</v>
      </c>
    </row>
    <row r="98" spans="1:8" x14ac:dyDescent="0.3">
      <c r="A98" s="4" t="s">
        <v>106</v>
      </c>
      <c r="C98" s="4" t="str">
        <f>VLOOKUP(C97,'Master akun'!A5:B44,2,FALSE)</f>
        <v>Pajak Di Bayar Dimuka</v>
      </c>
    </row>
    <row r="100" spans="1:8" x14ac:dyDescent="0.3">
      <c r="A100" s="18" t="s">
        <v>109</v>
      </c>
      <c r="B100" s="18" t="s">
        <v>97</v>
      </c>
      <c r="C100" s="18" t="s">
        <v>42</v>
      </c>
      <c r="D100" s="18" t="s">
        <v>84</v>
      </c>
      <c r="E100" s="19" t="s">
        <v>98</v>
      </c>
      <c r="F100" s="19" t="s">
        <v>83</v>
      </c>
      <c r="G100" s="25" t="s">
        <v>108</v>
      </c>
      <c r="H100" s="25"/>
    </row>
    <row r="101" spans="1:8" x14ac:dyDescent="0.3">
      <c r="A101" s="18"/>
      <c r="B101" s="18"/>
      <c r="C101" s="18"/>
      <c r="D101" s="18"/>
      <c r="E101" s="19"/>
      <c r="F101" s="19"/>
      <c r="G101" s="21" t="s">
        <v>98</v>
      </c>
      <c r="H101" s="21" t="s">
        <v>83</v>
      </c>
    </row>
    <row r="102" spans="1:8" x14ac:dyDescent="0.3">
      <c r="A102" s="5"/>
      <c r="B102" s="5"/>
      <c r="C102" s="5" t="s">
        <v>110</v>
      </c>
      <c r="D102" s="5"/>
      <c r="E102" s="21"/>
      <c r="F102" s="21"/>
      <c r="G102" s="21">
        <f>VLOOKUP(C97,'Master akun'!A5:E31,4,FALSE)</f>
        <v>32000000</v>
      </c>
      <c r="H102" s="21"/>
    </row>
    <row r="103" spans="1:8" x14ac:dyDescent="0.3">
      <c r="A103" s="5"/>
      <c r="B103" s="5"/>
      <c r="C103" s="5"/>
      <c r="D103" s="5"/>
      <c r="E103" s="21"/>
      <c r="F103" s="21"/>
      <c r="G103" s="21"/>
      <c r="H103" s="21"/>
    </row>
    <row r="104" spans="1:8" x14ac:dyDescent="0.3">
      <c r="A104" s="5"/>
      <c r="B104" s="5"/>
      <c r="C104" s="5"/>
      <c r="D104" s="5"/>
      <c r="E104" s="21"/>
      <c r="F104" s="21"/>
      <c r="G104" s="21"/>
      <c r="H104" s="21"/>
    </row>
    <row r="106" spans="1:8" x14ac:dyDescent="0.3">
      <c r="A106" s="4" t="s">
        <v>107</v>
      </c>
      <c r="C106" s="4" t="s">
        <v>13</v>
      </c>
    </row>
    <row r="107" spans="1:8" x14ac:dyDescent="0.3">
      <c r="A107" s="4" t="s">
        <v>106</v>
      </c>
      <c r="C107" s="4" t="str">
        <f>VLOOKUP(C106,'Master akun'!A14:B53,2,FALSE)</f>
        <v>Asuransi Di Bayar Dimuka</v>
      </c>
    </row>
    <row r="109" spans="1:8" x14ac:dyDescent="0.3">
      <c r="A109" s="18" t="s">
        <v>109</v>
      </c>
      <c r="B109" s="18" t="s">
        <v>97</v>
      </c>
      <c r="C109" s="18" t="s">
        <v>42</v>
      </c>
      <c r="D109" s="18" t="s">
        <v>84</v>
      </c>
      <c r="E109" s="19" t="s">
        <v>98</v>
      </c>
      <c r="F109" s="19" t="s">
        <v>83</v>
      </c>
      <c r="G109" s="25" t="s">
        <v>108</v>
      </c>
      <c r="H109" s="25"/>
    </row>
    <row r="110" spans="1:8" x14ac:dyDescent="0.3">
      <c r="A110" s="18"/>
      <c r="B110" s="18"/>
      <c r="C110" s="18"/>
      <c r="D110" s="18"/>
      <c r="E110" s="19"/>
      <c r="F110" s="19"/>
      <c r="G110" s="21" t="s">
        <v>98</v>
      </c>
      <c r="H110" s="21" t="s">
        <v>83</v>
      </c>
    </row>
    <row r="111" spans="1:8" x14ac:dyDescent="0.3">
      <c r="A111" s="5"/>
      <c r="B111" s="5"/>
      <c r="C111" s="5" t="s">
        <v>110</v>
      </c>
      <c r="D111" s="5"/>
      <c r="E111" s="21"/>
      <c r="F111" s="21"/>
      <c r="G111" s="21">
        <f>VLOOKUP(C106,'Master akun'!A14:E40,4,FALSE)</f>
        <v>31200000</v>
      </c>
      <c r="H111" s="21"/>
    </row>
    <row r="112" spans="1:8" x14ac:dyDescent="0.3">
      <c r="A112" s="5"/>
      <c r="B112" s="5"/>
      <c r="C112" s="5"/>
      <c r="D112" s="5"/>
      <c r="E112" s="21"/>
      <c r="F112" s="21"/>
      <c r="G112" s="21"/>
      <c r="H112" s="21"/>
    </row>
    <row r="113" spans="1:8" x14ac:dyDescent="0.3">
      <c r="A113" s="5"/>
      <c r="B113" s="5"/>
      <c r="C113" s="5"/>
      <c r="D113" s="5"/>
      <c r="E113" s="21"/>
      <c r="F113" s="21"/>
      <c r="G113" s="21"/>
      <c r="H113" s="21"/>
    </row>
    <row r="115" spans="1:8" x14ac:dyDescent="0.3">
      <c r="A115" s="4" t="s">
        <v>107</v>
      </c>
      <c r="C115" s="4" t="s">
        <v>14</v>
      </c>
    </row>
    <row r="116" spans="1:8" x14ac:dyDescent="0.3">
      <c r="A116" s="4" t="s">
        <v>106</v>
      </c>
      <c r="C116" s="4" t="str">
        <f>VLOOKUP(C115,'Master akun'!A5:B44,2,FALSE)</f>
        <v>Iklan Di Bayar Dimuka</v>
      </c>
    </row>
    <row r="118" spans="1:8" x14ac:dyDescent="0.3">
      <c r="A118" s="18" t="s">
        <v>109</v>
      </c>
      <c r="B118" s="18" t="s">
        <v>97</v>
      </c>
      <c r="C118" s="18" t="s">
        <v>42</v>
      </c>
      <c r="D118" s="18" t="s">
        <v>84</v>
      </c>
      <c r="E118" s="19" t="s">
        <v>98</v>
      </c>
      <c r="F118" s="19" t="s">
        <v>83</v>
      </c>
      <c r="G118" s="25" t="s">
        <v>108</v>
      </c>
      <c r="H118" s="25"/>
    </row>
    <row r="119" spans="1:8" x14ac:dyDescent="0.3">
      <c r="A119" s="18"/>
      <c r="B119" s="18"/>
      <c r="C119" s="18"/>
      <c r="D119" s="18"/>
      <c r="E119" s="19"/>
      <c r="F119" s="19"/>
      <c r="G119" s="21" t="s">
        <v>98</v>
      </c>
      <c r="H119" s="21" t="s">
        <v>83</v>
      </c>
    </row>
    <row r="120" spans="1:8" x14ac:dyDescent="0.3">
      <c r="A120" s="5"/>
      <c r="B120" s="5"/>
      <c r="C120" s="5" t="s">
        <v>110</v>
      </c>
      <c r="D120" s="5"/>
      <c r="E120" s="21"/>
      <c r="F120" s="21"/>
      <c r="G120" s="21">
        <f>VLOOKUP(C115,'Master akun'!A5:E30,4,FALSE)</f>
        <v>3000000</v>
      </c>
      <c r="H120" s="21"/>
    </row>
    <row r="121" spans="1:8" x14ac:dyDescent="0.3">
      <c r="A121" s="5"/>
      <c r="B121" s="5"/>
      <c r="C121" s="5"/>
      <c r="D121" s="5"/>
      <c r="E121" s="21"/>
      <c r="F121" s="21"/>
      <c r="G121" s="21"/>
      <c r="H121" s="21"/>
    </row>
    <row r="122" spans="1:8" x14ac:dyDescent="0.3">
      <c r="A122" s="5"/>
      <c r="B122" s="5"/>
      <c r="C122" s="5"/>
      <c r="D122" s="5"/>
      <c r="E122" s="21"/>
      <c r="F122" s="21"/>
      <c r="G122" s="21"/>
      <c r="H122" s="21"/>
    </row>
    <row r="124" spans="1:8" x14ac:dyDescent="0.3">
      <c r="A124" s="4" t="s">
        <v>107</v>
      </c>
      <c r="C124" s="4" t="s">
        <v>15</v>
      </c>
    </row>
    <row r="125" spans="1:8" x14ac:dyDescent="0.3">
      <c r="A125" s="4" t="s">
        <v>106</v>
      </c>
      <c r="C125" s="4" t="str">
        <f>VLOOKUP(C124,'Master akun'!A5:B44,2,FALSE)</f>
        <v>Tanah</v>
      </c>
    </row>
    <row r="127" spans="1:8" x14ac:dyDescent="0.3">
      <c r="A127" s="18" t="s">
        <v>109</v>
      </c>
      <c r="B127" s="18" t="s">
        <v>97</v>
      </c>
      <c r="C127" s="18" t="s">
        <v>42</v>
      </c>
      <c r="D127" s="18" t="s">
        <v>84</v>
      </c>
      <c r="E127" s="19" t="s">
        <v>98</v>
      </c>
      <c r="F127" s="19" t="s">
        <v>83</v>
      </c>
      <c r="G127" s="25" t="s">
        <v>108</v>
      </c>
      <c r="H127" s="25"/>
    </row>
    <row r="128" spans="1:8" x14ac:dyDescent="0.3">
      <c r="A128" s="18"/>
      <c r="B128" s="18"/>
      <c r="C128" s="18"/>
      <c r="D128" s="18"/>
      <c r="E128" s="19"/>
      <c r="F128" s="19"/>
      <c r="G128" s="21" t="s">
        <v>98</v>
      </c>
      <c r="H128" s="21" t="s">
        <v>83</v>
      </c>
    </row>
    <row r="129" spans="1:8" x14ac:dyDescent="0.3">
      <c r="A129" s="5"/>
      <c r="B129" s="5"/>
      <c r="C129" s="5" t="s">
        <v>110</v>
      </c>
      <c r="D129" s="5"/>
      <c r="E129" s="21"/>
      <c r="F129" s="21"/>
      <c r="G129" s="21">
        <f>VLOOKUP(C124,'Master akun'!A14:E39,4,FALSE)</f>
        <v>165000000</v>
      </c>
      <c r="H129" s="21"/>
    </row>
    <row r="130" spans="1:8" x14ac:dyDescent="0.3">
      <c r="A130" s="5"/>
      <c r="B130" s="5"/>
      <c r="C130" s="5"/>
      <c r="D130" s="5"/>
      <c r="E130" s="21"/>
      <c r="F130" s="21"/>
      <c r="G130" s="21"/>
      <c r="H130" s="21"/>
    </row>
    <row r="131" spans="1:8" x14ac:dyDescent="0.3">
      <c r="A131" s="5"/>
      <c r="B131" s="5"/>
      <c r="C131" s="5"/>
      <c r="D131" s="5"/>
      <c r="E131" s="21"/>
      <c r="F131" s="21"/>
      <c r="G131" s="21"/>
      <c r="H131" s="21"/>
    </row>
    <row r="133" spans="1:8" x14ac:dyDescent="0.3">
      <c r="A133" s="4" t="s">
        <v>107</v>
      </c>
      <c r="C133" s="23" t="s">
        <v>16</v>
      </c>
    </row>
    <row r="134" spans="1:8" x14ac:dyDescent="0.3">
      <c r="A134" s="4" t="s">
        <v>106</v>
      </c>
      <c r="C134" s="4" t="str">
        <f>VLOOKUP(C133,'Master akun'!A5:B28,2,FALSE)</f>
        <v>Bangunan</v>
      </c>
    </row>
    <row r="136" spans="1:8" x14ac:dyDescent="0.3">
      <c r="A136" s="18" t="s">
        <v>109</v>
      </c>
      <c r="B136" s="18" t="s">
        <v>97</v>
      </c>
      <c r="C136" s="18" t="s">
        <v>42</v>
      </c>
      <c r="D136" s="18" t="s">
        <v>84</v>
      </c>
      <c r="E136" s="19" t="s">
        <v>98</v>
      </c>
      <c r="F136" s="19" t="s">
        <v>83</v>
      </c>
      <c r="G136" s="25" t="s">
        <v>108</v>
      </c>
      <c r="H136" s="25"/>
    </row>
    <row r="137" spans="1:8" x14ac:dyDescent="0.3">
      <c r="A137" s="18"/>
      <c r="B137" s="18"/>
      <c r="C137" s="18"/>
      <c r="D137" s="18"/>
      <c r="E137" s="19"/>
      <c r="F137" s="19"/>
      <c r="G137" s="21" t="s">
        <v>98</v>
      </c>
      <c r="H137" s="21" t="s">
        <v>83</v>
      </c>
    </row>
    <row r="138" spans="1:8" x14ac:dyDescent="0.3">
      <c r="A138" s="5"/>
      <c r="B138" s="5"/>
      <c r="C138" s="5" t="s">
        <v>110</v>
      </c>
      <c r="D138" s="5"/>
      <c r="E138" s="21"/>
      <c r="F138" s="21"/>
      <c r="G138" s="21">
        <f>VLOOKUP(C133,'Master akun'!A5:D26,4,FALSE)</f>
        <v>210000000</v>
      </c>
      <c r="H138" s="21"/>
    </row>
    <row r="139" spans="1:8" x14ac:dyDescent="0.3">
      <c r="A139" s="5"/>
      <c r="B139" s="5"/>
      <c r="C139" s="5"/>
      <c r="D139" s="5"/>
      <c r="E139" s="21"/>
      <c r="F139" s="21"/>
      <c r="G139" s="21"/>
      <c r="H139" s="21"/>
    </row>
    <row r="140" spans="1:8" x14ac:dyDescent="0.3">
      <c r="A140" s="5"/>
      <c r="B140" s="5"/>
      <c r="C140" s="5"/>
      <c r="D140" s="5"/>
      <c r="E140" s="21"/>
      <c r="F140" s="21"/>
      <c r="G140" s="21"/>
      <c r="H140" s="21"/>
    </row>
    <row r="142" spans="1:8" x14ac:dyDescent="0.3">
      <c r="A142" s="4" t="s">
        <v>107</v>
      </c>
      <c r="C142" s="23" t="s">
        <v>17</v>
      </c>
    </row>
    <row r="143" spans="1:8" x14ac:dyDescent="0.3">
      <c r="A143" s="4" t="s">
        <v>106</v>
      </c>
      <c r="C143" s="4" t="str">
        <f>VLOOKUP(C142,'Master akun'!A5:B44,2,FALSE)</f>
        <v>Akumulasi Penyusutan Bangunan</v>
      </c>
    </row>
    <row r="145" spans="1:8" x14ac:dyDescent="0.3">
      <c r="A145" s="18" t="s">
        <v>109</v>
      </c>
      <c r="B145" s="18" t="s">
        <v>97</v>
      </c>
      <c r="C145" s="18" t="s">
        <v>42</v>
      </c>
      <c r="D145" s="18" t="s">
        <v>84</v>
      </c>
      <c r="E145" s="19" t="s">
        <v>98</v>
      </c>
      <c r="F145" s="19" t="s">
        <v>83</v>
      </c>
      <c r="G145" s="25" t="s">
        <v>108</v>
      </c>
      <c r="H145" s="25"/>
    </row>
    <row r="146" spans="1:8" x14ac:dyDescent="0.3">
      <c r="A146" s="18"/>
      <c r="B146" s="18"/>
      <c r="C146" s="18"/>
      <c r="D146" s="18"/>
      <c r="E146" s="19"/>
      <c r="F146" s="19"/>
      <c r="G146" s="21" t="s">
        <v>98</v>
      </c>
      <c r="H146" s="21" t="s">
        <v>83</v>
      </c>
    </row>
    <row r="147" spans="1:8" x14ac:dyDescent="0.3">
      <c r="A147" s="5"/>
      <c r="B147" s="5"/>
      <c r="C147" s="5" t="s">
        <v>110</v>
      </c>
      <c r="D147" s="5"/>
      <c r="E147" s="21"/>
      <c r="F147" s="21"/>
      <c r="G147" s="21"/>
      <c r="H147" s="21">
        <f>VLOOKUP(C142,'Master akun'!A5:E27,5,FALSE)</f>
        <v>105000000</v>
      </c>
    </row>
    <row r="148" spans="1:8" x14ac:dyDescent="0.3">
      <c r="A148" s="5"/>
      <c r="B148" s="5"/>
      <c r="C148" s="5"/>
      <c r="D148" s="5"/>
      <c r="E148" s="21"/>
      <c r="F148" s="21"/>
      <c r="G148" s="21"/>
      <c r="H148" s="21"/>
    </row>
    <row r="149" spans="1:8" x14ac:dyDescent="0.3">
      <c r="A149" s="5"/>
      <c r="B149" s="5"/>
      <c r="C149" s="5"/>
      <c r="D149" s="5"/>
      <c r="E149" s="21"/>
      <c r="F149" s="21"/>
      <c r="G149" s="21"/>
      <c r="H149" s="21"/>
    </row>
    <row r="151" spans="1:8" x14ac:dyDescent="0.3">
      <c r="A151" s="4" t="s">
        <v>107</v>
      </c>
      <c r="C151" s="23" t="s">
        <v>18</v>
      </c>
    </row>
    <row r="152" spans="1:8" x14ac:dyDescent="0.3">
      <c r="A152" s="4" t="s">
        <v>106</v>
      </c>
      <c r="C152" s="4" t="str">
        <f>VLOOKUP(C151,'Master akun'!A5:B44,2,FALSE)</f>
        <v>Kendaraan</v>
      </c>
    </row>
    <row r="154" spans="1:8" x14ac:dyDescent="0.3">
      <c r="A154" s="18" t="s">
        <v>109</v>
      </c>
      <c r="B154" s="18" t="s">
        <v>97</v>
      </c>
      <c r="C154" s="18" t="s">
        <v>42</v>
      </c>
      <c r="D154" s="18" t="s">
        <v>84</v>
      </c>
      <c r="E154" s="19" t="s">
        <v>98</v>
      </c>
      <c r="F154" s="19" t="s">
        <v>83</v>
      </c>
      <c r="G154" s="25" t="s">
        <v>108</v>
      </c>
      <c r="H154" s="25"/>
    </row>
    <row r="155" spans="1:8" x14ac:dyDescent="0.3">
      <c r="A155" s="18"/>
      <c r="B155" s="18"/>
      <c r="C155" s="18"/>
      <c r="D155" s="18"/>
      <c r="E155" s="19"/>
      <c r="F155" s="19"/>
      <c r="G155" s="21" t="s">
        <v>98</v>
      </c>
      <c r="H155" s="21" t="s">
        <v>83</v>
      </c>
    </row>
    <row r="156" spans="1:8" x14ac:dyDescent="0.3">
      <c r="A156" s="5"/>
      <c r="B156" s="5"/>
      <c r="C156" s="5" t="s">
        <v>110</v>
      </c>
      <c r="D156" s="5"/>
      <c r="E156" s="21"/>
      <c r="F156" s="21"/>
      <c r="G156" s="21">
        <f>VLOOKUP(C151,'Master akun'!A5:E27,4,FALSE)</f>
        <v>175000000</v>
      </c>
      <c r="H156" s="21"/>
    </row>
    <row r="157" spans="1:8" x14ac:dyDescent="0.3">
      <c r="A157" s="5"/>
      <c r="B157" s="5"/>
      <c r="C157" s="5"/>
      <c r="D157" s="5"/>
      <c r="E157" s="21"/>
      <c r="F157" s="21"/>
      <c r="G157" s="21"/>
      <c r="H157" s="21"/>
    </row>
    <row r="158" spans="1:8" x14ac:dyDescent="0.3">
      <c r="A158" s="5"/>
      <c r="B158" s="5"/>
      <c r="C158" s="5"/>
      <c r="D158" s="5"/>
      <c r="E158" s="21"/>
      <c r="F158" s="21"/>
      <c r="G158" s="21"/>
      <c r="H158" s="21"/>
    </row>
    <row r="160" spans="1:8" x14ac:dyDescent="0.3">
      <c r="A160" s="4" t="s">
        <v>107</v>
      </c>
      <c r="C160" s="23" t="s">
        <v>19</v>
      </c>
    </row>
    <row r="161" spans="1:8" x14ac:dyDescent="0.3">
      <c r="A161" s="4" t="s">
        <v>106</v>
      </c>
      <c r="C161" s="4" t="str">
        <f>VLOOKUP(C160,'Master akun'!A5:B44,2,FALSE)</f>
        <v>Akumulasi Penyusutan Kendaraan</v>
      </c>
    </row>
    <row r="163" spans="1:8" x14ac:dyDescent="0.3">
      <c r="A163" s="18" t="s">
        <v>109</v>
      </c>
      <c r="B163" s="18" t="s">
        <v>97</v>
      </c>
      <c r="C163" s="18" t="s">
        <v>42</v>
      </c>
      <c r="D163" s="18" t="s">
        <v>84</v>
      </c>
      <c r="E163" s="19" t="s">
        <v>98</v>
      </c>
      <c r="F163" s="19" t="s">
        <v>83</v>
      </c>
      <c r="G163" s="25" t="s">
        <v>108</v>
      </c>
      <c r="H163" s="25"/>
    </row>
    <row r="164" spans="1:8" x14ac:dyDescent="0.3">
      <c r="A164" s="18"/>
      <c r="B164" s="18"/>
      <c r="C164" s="18"/>
      <c r="D164" s="18"/>
      <c r="E164" s="19"/>
      <c r="F164" s="19"/>
      <c r="G164" s="21" t="s">
        <v>98</v>
      </c>
      <c r="H164" s="21" t="s">
        <v>83</v>
      </c>
    </row>
    <row r="165" spans="1:8" x14ac:dyDescent="0.3">
      <c r="A165" s="5"/>
      <c r="B165" s="5"/>
      <c r="C165" s="5" t="s">
        <v>110</v>
      </c>
      <c r="D165" s="5"/>
      <c r="E165" s="21"/>
      <c r="F165" s="21"/>
      <c r="G165" s="21"/>
      <c r="H165" s="21">
        <f>VLOOKUP(C160,'Master akun'!A5:E44,5,FALSE)</f>
        <v>108862304</v>
      </c>
    </row>
    <row r="166" spans="1:8" x14ac:dyDescent="0.3">
      <c r="A166" s="5"/>
      <c r="B166" s="5"/>
      <c r="C166" s="5"/>
      <c r="D166" s="5"/>
      <c r="E166" s="21"/>
      <c r="F166" s="21"/>
      <c r="G166" s="21"/>
      <c r="H166" s="21"/>
    </row>
    <row r="167" spans="1:8" x14ac:dyDescent="0.3">
      <c r="A167" s="5"/>
      <c r="B167" s="5"/>
      <c r="C167" s="5"/>
      <c r="D167" s="5"/>
      <c r="E167" s="21"/>
      <c r="F167" s="21"/>
      <c r="G167" s="21"/>
      <c r="H167" s="21"/>
    </row>
    <row r="169" spans="1:8" x14ac:dyDescent="0.3">
      <c r="A169" s="4" t="s">
        <v>107</v>
      </c>
      <c r="C169" s="23" t="s">
        <v>20</v>
      </c>
    </row>
    <row r="170" spans="1:8" x14ac:dyDescent="0.3">
      <c r="A170" s="4" t="s">
        <v>106</v>
      </c>
      <c r="C170" s="4" t="str">
        <f>VLOOKUP(C169,'Master akun'!A14:B53,2,FALSE)</f>
        <v>Peralatan</v>
      </c>
    </row>
    <row r="172" spans="1:8" x14ac:dyDescent="0.3">
      <c r="A172" s="18" t="s">
        <v>109</v>
      </c>
      <c r="B172" s="18" t="s">
        <v>97</v>
      </c>
      <c r="C172" s="18" t="s">
        <v>42</v>
      </c>
      <c r="D172" s="18" t="s">
        <v>84</v>
      </c>
      <c r="E172" s="19" t="s">
        <v>98</v>
      </c>
      <c r="F172" s="19" t="s">
        <v>83</v>
      </c>
      <c r="G172" s="25" t="s">
        <v>108</v>
      </c>
      <c r="H172" s="25"/>
    </row>
    <row r="173" spans="1:8" x14ac:dyDescent="0.3">
      <c r="A173" s="18"/>
      <c r="B173" s="18"/>
      <c r="C173" s="18"/>
      <c r="D173" s="18"/>
      <c r="E173" s="19"/>
      <c r="F173" s="19"/>
      <c r="G173" s="21" t="s">
        <v>98</v>
      </c>
      <c r="H173" s="21" t="s">
        <v>83</v>
      </c>
    </row>
    <row r="174" spans="1:8" x14ac:dyDescent="0.3">
      <c r="A174" s="5"/>
      <c r="B174" s="5"/>
      <c r="C174" s="5" t="s">
        <v>110</v>
      </c>
      <c r="D174" s="5"/>
      <c r="E174" s="21"/>
      <c r="F174" s="21"/>
      <c r="G174" s="21">
        <f>VLOOKUP(C169,'Master akun'!A23:E45,4,FALSE)</f>
        <v>220000000</v>
      </c>
      <c r="H174" s="21"/>
    </row>
    <row r="175" spans="1:8" x14ac:dyDescent="0.3">
      <c r="A175" s="5"/>
      <c r="B175" s="5"/>
      <c r="C175" s="5"/>
      <c r="D175" s="5"/>
      <c r="E175" s="21"/>
      <c r="F175" s="21"/>
      <c r="G175" s="21"/>
      <c r="H175" s="21"/>
    </row>
    <row r="176" spans="1:8" x14ac:dyDescent="0.3">
      <c r="A176" s="5"/>
      <c r="B176" s="5"/>
      <c r="C176" s="5"/>
      <c r="D176" s="5"/>
      <c r="E176" s="21"/>
      <c r="F176" s="21"/>
      <c r="G176" s="21"/>
      <c r="H176" s="21"/>
    </row>
    <row r="178" spans="1:8" x14ac:dyDescent="0.3">
      <c r="A178" s="4" t="s">
        <v>107</v>
      </c>
      <c r="C178" s="23" t="s">
        <v>21</v>
      </c>
    </row>
    <row r="179" spans="1:8" x14ac:dyDescent="0.3">
      <c r="A179" s="4" t="s">
        <v>106</v>
      </c>
      <c r="C179" s="4" t="str">
        <f>VLOOKUP(C178,'Master akun'!A13:B52,2,FALSE)</f>
        <v>Akumulasi Penyusutan Kendaraan</v>
      </c>
    </row>
    <row r="181" spans="1:8" x14ac:dyDescent="0.3">
      <c r="A181" s="18" t="s">
        <v>109</v>
      </c>
      <c r="B181" s="18" t="s">
        <v>97</v>
      </c>
      <c r="C181" s="18" t="s">
        <v>42</v>
      </c>
      <c r="D181" s="18" t="s">
        <v>84</v>
      </c>
      <c r="E181" s="19" t="s">
        <v>98</v>
      </c>
      <c r="F181" s="19" t="s">
        <v>83</v>
      </c>
      <c r="G181" s="25" t="s">
        <v>108</v>
      </c>
      <c r="H181" s="25"/>
    </row>
    <row r="182" spans="1:8" x14ac:dyDescent="0.3">
      <c r="A182" s="18"/>
      <c r="B182" s="18"/>
      <c r="C182" s="18"/>
      <c r="D182" s="18"/>
      <c r="E182" s="19"/>
      <c r="F182" s="19"/>
      <c r="G182" s="21" t="s">
        <v>98</v>
      </c>
      <c r="H182" s="21" t="s">
        <v>83</v>
      </c>
    </row>
    <row r="183" spans="1:8" x14ac:dyDescent="0.3">
      <c r="A183" s="5"/>
      <c r="B183" s="5"/>
      <c r="C183" s="5" t="s">
        <v>110</v>
      </c>
      <c r="D183" s="5"/>
      <c r="E183" s="21"/>
      <c r="F183" s="21"/>
      <c r="G183" s="21"/>
      <c r="H183" s="21">
        <f>VLOOKUP(C178,'Master akun'!A13:E52,5,FALSE)</f>
        <v>188240740</v>
      </c>
    </row>
    <row r="184" spans="1:8" x14ac:dyDescent="0.3">
      <c r="A184" s="5"/>
      <c r="B184" s="5"/>
      <c r="C184" s="5"/>
      <c r="D184" s="5"/>
      <c r="E184" s="21"/>
      <c r="F184" s="21"/>
      <c r="G184" s="21"/>
      <c r="H184" s="21"/>
    </row>
    <row r="185" spans="1:8" x14ac:dyDescent="0.3">
      <c r="A185" s="26"/>
      <c r="B185" s="26"/>
      <c r="C185" s="26"/>
      <c r="D185" s="26"/>
      <c r="E185" s="27"/>
      <c r="F185" s="27"/>
      <c r="G185" s="27"/>
      <c r="H185" s="27"/>
    </row>
    <row r="186" spans="1:8" x14ac:dyDescent="0.3">
      <c r="A186" s="28"/>
      <c r="B186" s="28"/>
      <c r="C186" s="28"/>
      <c r="D186" s="28"/>
      <c r="E186" s="29"/>
      <c r="F186" s="29"/>
      <c r="G186" s="29"/>
      <c r="H186" s="29"/>
    </row>
    <row r="187" spans="1:8" x14ac:dyDescent="0.3">
      <c r="E187" s="4"/>
      <c r="F187" s="4"/>
    </row>
    <row r="188" spans="1:8" x14ac:dyDescent="0.3">
      <c r="A188" s="4" t="s">
        <v>107</v>
      </c>
      <c r="C188" s="23" t="s">
        <v>22</v>
      </c>
    </row>
    <row r="189" spans="1:8" x14ac:dyDescent="0.3">
      <c r="A189" s="4" t="s">
        <v>106</v>
      </c>
      <c r="C189" s="4" t="str">
        <f>VLOOKUP(C188,'Master akun'!A23:B62,2,FALSE)</f>
        <v>Hutang Usaha</v>
      </c>
    </row>
    <row r="191" spans="1:8" x14ac:dyDescent="0.3">
      <c r="A191" s="18" t="s">
        <v>109</v>
      </c>
      <c r="B191" s="18" t="s">
        <v>97</v>
      </c>
      <c r="C191" s="18" t="s">
        <v>42</v>
      </c>
      <c r="D191" s="18" t="s">
        <v>84</v>
      </c>
      <c r="E191" s="19" t="s">
        <v>98</v>
      </c>
      <c r="F191" s="19" t="s">
        <v>83</v>
      </c>
      <c r="G191" s="25" t="s">
        <v>108</v>
      </c>
      <c r="H191" s="25"/>
    </row>
    <row r="192" spans="1:8" x14ac:dyDescent="0.3">
      <c r="A192" s="18"/>
      <c r="B192" s="18"/>
      <c r="C192" s="18"/>
      <c r="D192" s="18"/>
      <c r="E192" s="19"/>
      <c r="F192" s="19"/>
      <c r="G192" s="21" t="s">
        <v>98</v>
      </c>
      <c r="H192" s="21" t="s">
        <v>83</v>
      </c>
    </row>
    <row r="193" spans="1:8" x14ac:dyDescent="0.3">
      <c r="A193" s="5"/>
      <c r="B193" s="5"/>
      <c r="C193" s="5" t="s">
        <v>110</v>
      </c>
      <c r="D193" s="5"/>
      <c r="E193" s="21"/>
      <c r="F193" s="21"/>
      <c r="G193" s="21"/>
      <c r="H193" s="21">
        <f>VLOOKUP(C188,'Master akun'!A23:E62,5,FALSE)</f>
        <v>196000000</v>
      </c>
    </row>
    <row r="194" spans="1:8" x14ac:dyDescent="0.3">
      <c r="A194" s="5"/>
      <c r="B194" s="5"/>
      <c r="C194" s="5"/>
      <c r="D194" s="5"/>
      <c r="E194" s="21"/>
      <c r="F194" s="21"/>
      <c r="G194" s="21"/>
      <c r="H194" s="21"/>
    </row>
    <row r="195" spans="1:8" x14ac:dyDescent="0.3">
      <c r="A195" s="5"/>
      <c r="B195" s="5"/>
      <c r="C195" s="5"/>
      <c r="D195" s="5"/>
      <c r="E195" s="21"/>
      <c r="F195" s="21"/>
      <c r="G195" s="21"/>
      <c r="H195" s="21"/>
    </row>
    <row r="197" spans="1:8" x14ac:dyDescent="0.3">
      <c r="A197" s="4" t="s">
        <v>107</v>
      </c>
      <c r="C197" s="23" t="s">
        <v>23</v>
      </c>
    </row>
    <row r="198" spans="1:8" x14ac:dyDescent="0.3">
      <c r="A198" s="4" t="s">
        <v>106</v>
      </c>
      <c r="C198" s="4" t="str">
        <f>VLOOKUP(C197,'Master akun'!A6:B44,2,FALSE)</f>
        <v>PPN Keluaran</v>
      </c>
    </row>
    <row r="200" spans="1:8" x14ac:dyDescent="0.3">
      <c r="A200" s="18" t="s">
        <v>109</v>
      </c>
      <c r="B200" s="18" t="s">
        <v>97</v>
      </c>
      <c r="C200" s="18" t="s">
        <v>42</v>
      </c>
      <c r="D200" s="18" t="s">
        <v>84</v>
      </c>
      <c r="E200" s="19" t="s">
        <v>98</v>
      </c>
      <c r="F200" s="19" t="s">
        <v>83</v>
      </c>
      <c r="G200" s="25" t="s">
        <v>108</v>
      </c>
      <c r="H200" s="25"/>
    </row>
    <row r="201" spans="1:8" x14ac:dyDescent="0.3">
      <c r="A201" s="18"/>
      <c r="B201" s="18"/>
      <c r="C201" s="18"/>
      <c r="D201" s="18"/>
      <c r="E201" s="19"/>
      <c r="F201" s="19"/>
      <c r="G201" s="21" t="s">
        <v>98</v>
      </c>
      <c r="H201" s="21" t="s">
        <v>83</v>
      </c>
    </row>
    <row r="202" spans="1:8" x14ac:dyDescent="0.3">
      <c r="A202" s="5"/>
      <c r="B202" s="5"/>
      <c r="C202" s="5" t="s">
        <v>110</v>
      </c>
      <c r="D202" s="5"/>
      <c r="E202" s="21"/>
      <c r="F202" s="21"/>
      <c r="G202" s="21"/>
      <c r="H202" s="21">
        <f>VLOOKUP(C197,'Master akun'!A5:E44,5,FALSE)</f>
        <v>23520000</v>
      </c>
    </row>
    <row r="203" spans="1:8" x14ac:dyDescent="0.3">
      <c r="A203" s="5"/>
      <c r="B203" s="5"/>
      <c r="C203" s="5"/>
      <c r="D203" s="5"/>
      <c r="E203" s="21"/>
      <c r="F203" s="21"/>
      <c r="G203" s="21"/>
      <c r="H203" s="21"/>
    </row>
    <row r="204" spans="1:8" x14ac:dyDescent="0.3">
      <c r="A204" s="5"/>
      <c r="B204" s="5"/>
      <c r="C204" s="5"/>
      <c r="D204" s="5"/>
      <c r="E204" s="21"/>
      <c r="F204" s="21"/>
      <c r="G204" s="21"/>
      <c r="H204" s="21"/>
    </row>
    <row r="206" spans="1:8" x14ac:dyDescent="0.3">
      <c r="A206" s="4" t="s">
        <v>107</v>
      </c>
      <c r="C206" s="23" t="s">
        <v>24</v>
      </c>
    </row>
    <row r="207" spans="1:8" x14ac:dyDescent="0.3">
      <c r="A207" s="4" t="s">
        <v>106</v>
      </c>
      <c r="C207" s="4" t="str">
        <f>VLOOKUP(C206,'Master akun'!A15:B53,2,FALSE)</f>
        <v>Hutang Pajak Penghasilan</v>
      </c>
    </row>
    <row r="209" spans="1:8" x14ac:dyDescent="0.3">
      <c r="A209" s="18" t="s">
        <v>109</v>
      </c>
      <c r="B209" s="18" t="s">
        <v>97</v>
      </c>
      <c r="C209" s="18" t="s">
        <v>42</v>
      </c>
      <c r="D209" s="18" t="s">
        <v>84</v>
      </c>
      <c r="E209" s="19" t="s">
        <v>98</v>
      </c>
      <c r="F209" s="19" t="s">
        <v>83</v>
      </c>
      <c r="G209" s="25" t="s">
        <v>108</v>
      </c>
      <c r="H209" s="25"/>
    </row>
    <row r="210" spans="1:8" x14ac:dyDescent="0.3">
      <c r="A210" s="18"/>
      <c r="B210" s="18"/>
      <c r="C210" s="18"/>
      <c r="D210" s="18"/>
      <c r="E210" s="19"/>
      <c r="F210" s="19"/>
      <c r="G210" s="21" t="s">
        <v>98</v>
      </c>
      <c r="H210" s="21" t="s">
        <v>83</v>
      </c>
    </row>
    <row r="211" spans="1:8" x14ac:dyDescent="0.3">
      <c r="A211" s="5"/>
      <c r="B211" s="5"/>
      <c r="C211" s="5" t="s">
        <v>110</v>
      </c>
      <c r="D211" s="5"/>
      <c r="E211" s="21"/>
      <c r="F211" s="21"/>
      <c r="G211" s="21"/>
      <c r="H211" s="21"/>
    </row>
    <row r="212" spans="1:8" x14ac:dyDescent="0.3">
      <c r="A212" s="5"/>
      <c r="B212" s="5"/>
      <c r="C212" s="5"/>
      <c r="D212" s="5"/>
      <c r="E212" s="21"/>
      <c r="F212" s="21"/>
      <c r="G212" s="21"/>
      <c r="H212" s="21"/>
    </row>
    <row r="213" spans="1:8" x14ac:dyDescent="0.3">
      <c r="A213" s="5"/>
      <c r="B213" s="5"/>
      <c r="C213" s="5"/>
      <c r="D213" s="5"/>
      <c r="E213" s="21"/>
      <c r="F213" s="21"/>
      <c r="G213" s="21"/>
      <c r="H213" s="21"/>
    </row>
    <row r="215" spans="1:8" x14ac:dyDescent="0.3">
      <c r="A215" s="4" t="s">
        <v>107</v>
      </c>
      <c r="C215" s="24" t="s">
        <v>25</v>
      </c>
    </row>
    <row r="216" spans="1:8" x14ac:dyDescent="0.3">
      <c r="A216" s="4" t="s">
        <v>106</v>
      </c>
      <c r="C216" s="4" t="str">
        <f>VLOOKUP(C215,'Master akun'!A24:B62,2,FALSE)</f>
        <v>Hutang Bank</v>
      </c>
    </row>
    <row r="218" spans="1:8" x14ac:dyDescent="0.3">
      <c r="A218" s="18" t="s">
        <v>109</v>
      </c>
      <c r="B218" s="18" t="s">
        <v>97</v>
      </c>
      <c r="C218" s="18" t="s">
        <v>42</v>
      </c>
      <c r="D218" s="18" t="s">
        <v>84</v>
      </c>
      <c r="E218" s="19" t="s">
        <v>98</v>
      </c>
      <c r="F218" s="19" t="s">
        <v>83</v>
      </c>
      <c r="G218" s="25" t="s">
        <v>108</v>
      </c>
      <c r="H218" s="25"/>
    </row>
    <row r="219" spans="1:8" x14ac:dyDescent="0.3">
      <c r="A219" s="18"/>
      <c r="B219" s="18"/>
      <c r="C219" s="18"/>
      <c r="D219" s="18"/>
      <c r="E219" s="19"/>
      <c r="F219" s="19"/>
      <c r="G219" s="21" t="s">
        <v>98</v>
      </c>
      <c r="H219" s="21" t="s">
        <v>83</v>
      </c>
    </row>
    <row r="220" spans="1:8" x14ac:dyDescent="0.3">
      <c r="A220" s="5"/>
      <c r="B220" s="5"/>
      <c r="C220" s="5" t="s">
        <v>110</v>
      </c>
      <c r="D220" s="5"/>
      <c r="E220" s="21"/>
      <c r="F220" s="21"/>
      <c r="G220" s="21"/>
      <c r="H220" s="21">
        <f>VLOOKUP(C215,'Master akun'!A5:E44,5,FALSE)</f>
        <v>301909436</v>
      </c>
    </row>
    <row r="221" spans="1:8" x14ac:dyDescent="0.3">
      <c r="A221" s="5"/>
      <c r="B221" s="5"/>
      <c r="C221" s="5"/>
      <c r="D221" s="5"/>
      <c r="E221" s="21"/>
      <c r="F221" s="21"/>
      <c r="G221" s="21"/>
      <c r="H221" s="21"/>
    </row>
    <row r="222" spans="1:8" x14ac:dyDescent="0.3">
      <c r="A222" s="5"/>
      <c r="B222" s="5"/>
      <c r="C222" s="5"/>
      <c r="D222" s="5"/>
      <c r="E222" s="21"/>
      <c r="F222" s="21"/>
      <c r="G222" s="21"/>
      <c r="H222" s="21"/>
    </row>
    <row r="224" spans="1:8" x14ac:dyDescent="0.3">
      <c r="A224" s="4" t="s">
        <v>107</v>
      </c>
      <c r="C224" s="23" t="s">
        <v>26</v>
      </c>
    </row>
    <row r="225" spans="1:8" x14ac:dyDescent="0.3">
      <c r="A225" s="4" t="s">
        <v>106</v>
      </c>
      <c r="C225" s="4" t="str">
        <f>VLOOKUP(C224,'Master akun'!A5:B44,2,FALSE)</f>
        <v>Modal Saham</v>
      </c>
    </row>
    <row r="227" spans="1:8" x14ac:dyDescent="0.3">
      <c r="A227" s="18" t="s">
        <v>109</v>
      </c>
      <c r="B227" s="18" t="s">
        <v>97</v>
      </c>
      <c r="C227" s="18" t="s">
        <v>42</v>
      </c>
      <c r="D227" s="18" t="s">
        <v>84</v>
      </c>
      <c r="E227" s="19" t="s">
        <v>98</v>
      </c>
      <c r="F227" s="19" t="s">
        <v>83</v>
      </c>
      <c r="G227" s="25" t="s">
        <v>108</v>
      </c>
      <c r="H227" s="25"/>
    </row>
    <row r="228" spans="1:8" x14ac:dyDescent="0.3">
      <c r="A228" s="18"/>
      <c r="B228" s="18"/>
      <c r="C228" s="18"/>
      <c r="D228" s="18"/>
      <c r="E228" s="19"/>
      <c r="F228" s="19"/>
      <c r="G228" s="21" t="s">
        <v>98</v>
      </c>
      <c r="H228" s="21" t="s">
        <v>83</v>
      </c>
    </row>
    <row r="229" spans="1:8" x14ac:dyDescent="0.3">
      <c r="A229" s="5"/>
      <c r="B229" s="5"/>
      <c r="C229" s="5" t="s">
        <v>110</v>
      </c>
      <c r="D229" s="5"/>
      <c r="E229" s="21"/>
      <c r="F229" s="21"/>
      <c r="G229" s="21"/>
      <c r="H229" s="21">
        <f>VLOOKUP(C224,'Master akun'!A14:E53,5,FALSE)</f>
        <v>700000000</v>
      </c>
    </row>
    <row r="230" spans="1:8" x14ac:dyDescent="0.3">
      <c r="A230" s="5"/>
      <c r="B230" s="5"/>
      <c r="C230" s="5"/>
      <c r="D230" s="5"/>
      <c r="E230" s="21"/>
      <c r="F230" s="21"/>
      <c r="G230" s="21"/>
      <c r="H230" s="21"/>
    </row>
    <row r="231" spans="1:8" x14ac:dyDescent="0.3">
      <c r="A231" s="5"/>
      <c r="B231" s="5"/>
      <c r="C231" s="5"/>
      <c r="D231" s="5"/>
      <c r="E231" s="21"/>
      <c r="F231" s="21"/>
      <c r="G231" s="21"/>
      <c r="H231" s="21"/>
    </row>
    <row r="233" spans="1:8" x14ac:dyDescent="0.3">
      <c r="A233" s="4" t="s">
        <v>107</v>
      </c>
      <c r="C233" s="23" t="s">
        <v>27</v>
      </c>
    </row>
    <row r="234" spans="1:8" x14ac:dyDescent="0.3">
      <c r="A234" s="4" t="s">
        <v>106</v>
      </c>
      <c r="C234" s="4" t="str">
        <f>VLOOKUP(C233,'Master akun'!A14:B53,2,FALSE)</f>
        <v>Laba Di Tahan</v>
      </c>
    </row>
    <row r="236" spans="1:8" x14ac:dyDescent="0.3">
      <c r="A236" s="18" t="s">
        <v>109</v>
      </c>
      <c r="B236" s="18" t="s">
        <v>97</v>
      </c>
      <c r="C236" s="18" t="s">
        <v>42</v>
      </c>
      <c r="D236" s="18" t="s">
        <v>84</v>
      </c>
      <c r="E236" s="19" t="s">
        <v>98</v>
      </c>
      <c r="F236" s="19" t="s">
        <v>83</v>
      </c>
      <c r="G236" s="25" t="s">
        <v>108</v>
      </c>
      <c r="H236" s="25"/>
    </row>
    <row r="237" spans="1:8" x14ac:dyDescent="0.3">
      <c r="A237" s="18"/>
      <c r="B237" s="18"/>
      <c r="C237" s="18"/>
      <c r="D237" s="18"/>
      <c r="E237" s="19"/>
      <c r="F237" s="19"/>
      <c r="G237" s="21" t="s">
        <v>98</v>
      </c>
      <c r="H237" s="21" t="s">
        <v>83</v>
      </c>
    </row>
    <row r="238" spans="1:8" x14ac:dyDescent="0.3">
      <c r="A238" s="5"/>
      <c r="B238" s="5"/>
      <c r="C238" s="5" t="s">
        <v>110</v>
      </c>
      <c r="D238" s="5"/>
      <c r="E238" s="21"/>
      <c r="F238" s="21"/>
      <c r="G238" s="21"/>
      <c r="H238" s="21">
        <f>VLOOKUP(C233,'Master akun'!A23:E62,5,FALSE)</f>
        <v>576000000</v>
      </c>
    </row>
    <row r="239" spans="1:8" x14ac:dyDescent="0.3">
      <c r="A239" s="5"/>
      <c r="B239" s="5"/>
      <c r="C239" s="5"/>
      <c r="D239" s="5"/>
      <c r="E239" s="21"/>
      <c r="F239" s="21"/>
      <c r="G239" s="21"/>
      <c r="H239" s="21"/>
    </row>
    <row r="240" spans="1:8" x14ac:dyDescent="0.3">
      <c r="A240" s="5"/>
      <c r="B240" s="5"/>
      <c r="C240" s="5"/>
      <c r="D240" s="5"/>
      <c r="E240" s="21"/>
      <c r="F240" s="21"/>
      <c r="G240" s="21"/>
      <c r="H240" s="21"/>
    </row>
    <row r="242" spans="1:8" x14ac:dyDescent="0.3">
      <c r="A242" s="4" t="s">
        <v>107</v>
      </c>
      <c r="C242" s="23" t="s">
        <v>28</v>
      </c>
    </row>
    <row r="243" spans="1:8" x14ac:dyDescent="0.3">
      <c r="A243" s="4" t="s">
        <v>106</v>
      </c>
      <c r="C243" s="4" t="str">
        <f>VLOOKUP(C242,'Master akun'!A23:B62,2,FALSE)</f>
        <v>Penjualan</v>
      </c>
    </row>
    <row r="245" spans="1:8" x14ac:dyDescent="0.3">
      <c r="A245" s="18" t="s">
        <v>109</v>
      </c>
      <c r="B245" s="18" t="s">
        <v>97</v>
      </c>
      <c r="C245" s="18" t="s">
        <v>42</v>
      </c>
      <c r="D245" s="18" t="s">
        <v>84</v>
      </c>
      <c r="E245" s="19" t="s">
        <v>98</v>
      </c>
      <c r="F245" s="19" t="s">
        <v>83</v>
      </c>
      <c r="G245" s="25" t="s">
        <v>108</v>
      </c>
      <c r="H245" s="25"/>
    </row>
    <row r="246" spans="1:8" x14ac:dyDescent="0.3">
      <c r="A246" s="18"/>
      <c r="B246" s="18"/>
      <c r="C246" s="18"/>
      <c r="D246" s="18"/>
      <c r="E246" s="19"/>
      <c r="F246" s="19"/>
      <c r="G246" s="21" t="s">
        <v>98</v>
      </c>
      <c r="H246" s="21" t="s">
        <v>83</v>
      </c>
    </row>
    <row r="247" spans="1:8" x14ac:dyDescent="0.3">
      <c r="A247" s="5"/>
      <c r="B247" s="5"/>
      <c r="C247" s="5" t="s">
        <v>110</v>
      </c>
      <c r="D247" s="5"/>
      <c r="E247" s="21"/>
      <c r="F247" s="21"/>
      <c r="G247" s="21"/>
      <c r="H247" s="21">
        <f>VLOOKUP(C242,'Master akun'!A5:E31,5,FALSE)</f>
        <v>975700000</v>
      </c>
    </row>
    <row r="248" spans="1:8" x14ac:dyDescent="0.3">
      <c r="A248" s="5"/>
      <c r="B248" s="5"/>
      <c r="C248" s="5"/>
      <c r="D248" s="5"/>
      <c r="E248" s="21"/>
      <c r="F248" s="21"/>
      <c r="G248" s="21"/>
      <c r="H248" s="21"/>
    </row>
    <row r="249" spans="1:8" x14ac:dyDescent="0.3">
      <c r="A249" s="5"/>
      <c r="B249" s="5"/>
      <c r="C249" s="5"/>
      <c r="D249" s="5"/>
      <c r="E249" s="21"/>
      <c r="F249" s="21"/>
      <c r="G249" s="21"/>
      <c r="H249" s="21"/>
    </row>
    <row r="251" spans="1:8" x14ac:dyDescent="0.3">
      <c r="A251" s="4" t="s">
        <v>107</v>
      </c>
      <c r="C251" s="24" t="s">
        <v>29</v>
      </c>
    </row>
    <row r="252" spans="1:8" x14ac:dyDescent="0.3">
      <c r="A252" s="4" t="s">
        <v>106</v>
      </c>
      <c r="C252" s="4" t="str">
        <f>VLOOKUP(C251,'Master akun'!A32:B71,2,FALSE)</f>
        <v>Potongan Penjualan</v>
      </c>
    </row>
    <row r="254" spans="1:8" x14ac:dyDescent="0.3">
      <c r="A254" s="18" t="s">
        <v>109</v>
      </c>
      <c r="B254" s="18" t="s">
        <v>97</v>
      </c>
      <c r="C254" s="18" t="s">
        <v>42</v>
      </c>
      <c r="D254" s="18" t="s">
        <v>84</v>
      </c>
      <c r="E254" s="19" t="s">
        <v>98</v>
      </c>
      <c r="F254" s="19" t="s">
        <v>83</v>
      </c>
      <c r="G254" s="25" t="s">
        <v>108</v>
      </c>
      <c r="H254" s="25"/>
    </row>
    <row r="255" spans="1:8" x14ac:dyDescent="0.3">
      <c r="A255" s="18"/>
      <c r="B255" s="18"/>
      <c r="C255" s="18"/>
      <c r="D255" s="18"/>
      <c r="E255" s="19"/>
      <c r="F255" s="19"/>
      <c r="G255" s="21" t="s">
        <v>98</v>
      </c>
      <c r="H255" s="21" t="s">
        <v>83</v>
      </c>
    </row>
    <row r="256" spans="1:8" x14ac:dyDescent="0.3">
      <c r="A256" s="5"/>
      <c r="B256" s="5"/>
      <c r="C256" s="5" t="s">
        <v>110</v>
      </c>
      <c r="D256" s="5"/>
      <c r="E256" s="21"/>
      <c r="F256" s="21"/>
      <c r="G256" s="21">
        <f>VLOOKUP(C251,'Master akun'!A5:E44,4)</f>
        <v>9757000</v>
      </c>
      <c r="H256" s="21"/>
    </row>
    <row r="257" spans="1:8" x14ac:dyDescent="0.3">
      <c r="A257" s="5"/>
      <c r="B257" s="5"/>
      <c r="C257" s="5"/>
      <c r="D257" s="5"/>
      <c r="E257" s="21"/>
      <c r="F257" s="21"/>
      <c r="G257" s="21"/>
      <c r="H257" s="21"/>
    </row>
    <row r="258" spans="1:8" x14ac:dyDescent="0.3">
      <c r="A258" s="5"/>
      <c r="B258" s="5"/>
      <c r="C258" s="5"/>
      <c r="D258" s="5"/>
      <c r="E258" s="21"/>
      <c r="F258" s="21"/>
      <c r="G258" s="21"/>
      <c r="H258" s="21"/>
    </row>
    <row r="260" spans="1:8" x14ac:dyDescent="0.3">
      <c r="A260" s="4" t="s">
        <v>107</v>
      </c>
      <c r="C260" s="24" t="s">
        <v>30</v>
      </c>
    </row>
    <row r="261" spans="1:8" x14ac:dyDescent="0.3">
      <c r="A261" s="4" t="s">
        <v>106</v>
      </c>
      <c r="C261" s="4" t="str">
        <f>VLOOKUP(C260,'Master akun'!A5:B44,2,FALSE)</f>
        <v>Retur Penjualan</v>
      </c>
    </row>
    <row r="263" spans="1:8" x14ac:dyDescent="0.3">
      <c r="A263" s="18" t="s">
        <v>109</v>
      </c>
      <c r="B263" s="18" t="s">
        <v>97</v>
      </c>
      <c r="C263" s="18" t="s">
        <v>42</v>
      </c>
      <c r="D263" s="18" t="s">
        <v>84</v>
      </c>
      <c r="E263" s="19" t="s">
        <v>98</v>
      </c>
      <c r="F263" s="19" t="s">
        <v>83</v>
      </c>
      <c r="G263" s="25" t="s">
        <v>108</v>
      </c>
      <c r="H263" s="25"/>
    </row>
    <row r="264" spans="1:8" x14ac:dyDescent="0.3">
      <c r="A264" s="18"/>
      <c r="B264" s="18"/>
      <c r="C264" s="18"/>
      <c r="D264" s="18"/>
      <c r="E264" s="19"/>
      <c r="F264" s="19"/>
      <c r="G264" s="21" t="s">
        <v>98</v>
      </c>
      <c r="H264" s="21" t="s">
        <v>83</v>
      </c>
    </row>
    <row r="265" spans="1:8" x14ac:dyDescent="0.3">
      <c r="A265" s="5"/>
      <c r="B265" s="5"/>
      <c r="C265" s="5" t="s">
        <v>110</v>
      </c>
      <c r="D265" s="5"/>
      <c r="E265" s="21"/>
      <c r="F265" s="21"/>
      <c r="G265" s="21">
        <f>VLOOKUP(C260,'Master akun'!A14:E53,4)</f>
        <v>29271000</v>
      </c>
      <c r="H265" s="21"/>
    </row>
    <row r="266" spans="1:8" x14ac:dyDescent="0.3">
      <c r="A266" s="5"/>
      <c r="B266" s="5"/>
      <c r="C266" s="5"/>
      <c r="D266" s="5"/>
      <c r="E266" s="21"/>
      <c r="F266" s="21"/>
      <c r="G266" s="21"/>
      <c r="H266" s="21"/>
    </row>
    <row r="267" spans="1:8" x14ac:dyDescent="0.3">
      <c r="A267" s="5"/>
      <c r="B267" s="5"/>
      <c r="C267" s="5"/>
      <c r="D267" s="5"/>
      <c r="E267" s="21"/>
      <c r="F267" s="21"/>
      <c r="G267" s="21"/>
      <c r="H267" s="21"/>
    </row>
    <row r="269" spans="1:8" x14ac:dyDescent="0.3">
      <c r="A269" s="4" t="s">
        <v>107</v>
      </c>
      <c r="C269" s="23" t="s">
        <v>31</v>
      </c>
    </row>
    <row r="270" spans="1:8" x14ac:dyDescent="0.3">
      <c r="A270" s="4" t="s">
        <v>106</v>
      </c>
      <c r="C270" s="4" t="str">
        <f>VLOOKUP(C269,'Master akun'!A14:B53,2,FALSE)</f>
        <v>Harga Pokok Penjualan</v>
      </c>
    </row>
    <row r="272" spans="1:8" x14ac:dyDescent="0.3">
      <c r="A272" s="18" t="s">
        <v>109</v>
      </c>
      <c r="B272" s="18" t="s">
        <v>97</v>
      </c>
      <c r="C272" s="18" t="s">
        <v>42</v>
      </c>
      <c r="D272" s="18" t="s">
        <v>84</v>
      </c>
      <c r="E272" s="19" t="s">
        <v>98</v>
      </c>
      <c r="F272" s="19" t="s">
        <v>83</v>
      </c>
      <c r="G272" s="25" t="s">
        <v>108</v>
      </c>
      <c r="H272" s="25"/>
    </row>
    <row r="273" spans="1:8" x14ac:dyDescent="0.3">
      <c r="A273" s="18"/>
      <c r="B273" s="18"/>
      <c r="C273" s="18"/>
      <c r="D273" s="18"/>
      <c r="E273" s="19"/>
      <c r="F273" s="19"/>
      <c r="G273" s="21" t="s">
        <v>98</v>
      </c>
      <c r="H273" s="21" t="s">
        <v>83</v>
      </c>
    </row>
    <row r="274" spans="1:8" x14ac:dyDescent="0.3">
      <c r="A274" s="5"/>
      <c r="B274" s="5"/>
      <c r="C274" s="5" t="s">
        <v>110</v>
      </c>
      <c r="D274" s="5"/>
      <c r="E274" s="21"/>
      <c r="F274" s="21"/>
      <c r="G274" s="21">
        <f>VLOOKUP(C269,'Master akun'!A23:E62,4)</f>
        <v>682990000</v>
      </c>
      <c r="H274" s="21"/>
    </row>
    <row r="275" spans="1:8" x14ac:dyDescent="0.3">
      <c r="A275" s="5"/>
      <c r="B275" s="5"/>
      <c r="C275" s="5"/>
      <c r="D275" s="5"/>
      <c r="E275" s="21"/>
      <c r="F275" s="21"/>
      <c r="G275" s="21"/>
      <c r="H275" s="21"/>
    </row>
    <row r="276" spans="1:8" x14ac:dyDescent="0.3">
      <c r="A276" s="5"/>
      <c r="B276" s="5"/>
      <c r="C276" s="5"/>
      <c r="D276" s="5"/>
      <c r="E276" s="21"/>
      <c r="F276" s="21"/>
      <c r="G276" s="21"/>
      <c r="H276" s="21"/>
    </row>
    <row r="278" spans="1:8" x14ac:dyDescent="0.3">
      <c r="A278" s="4" t="s">
        <v>107</v>
      </c>
      <c r="C278" s="23" t="s">
        <v>32</v>
      </c>
    </row>
    <row r="279" spans="1:8" x14ac:dyDescent="0.3">
      <c r="A279" s="4" t="s">
        <v>106</v>
      </c>
      <c r="C279" s="4" t="str">
        <f>VLOOKUP(C278,'Master akun'!A23:B62,2,FALSE)</f>
        <v>Biaya Gaji dan Upah Penjualan</v>
      </c>
    </row>
    <row r="281" spans="1:8" x14ac:dyDescent="0.3">
      <c r="A281" s="18" t="s">
        <v>109</v>
      </c>
      <c r="B281" s="18" t="s">
        <v>97</v>
      </c>
      <c r="C281" s="18" t="s">
        <v>42</v>
      </c>
      <c r="D281" s="18" t="s">
        <v>84</v>
      </c>
      <c r="E281" s="19" t="s">
        <v>98</v>
      </c>
      <c r="F281" s="19" t="s">
        <v>83</v>
      </c>
      <c r="G281" s="25" t="s">
        <v>108</v>
      </c>
      <c r="H281" s="25"/>
    </row>
    <row r="282" spans="1:8" x14ac:dyDescent="0.3">
      <c r="A282" s="18"/>
      <c r="B282" s="18"/>
      <c r="C282" s="18"/>
      <c r="D282" s="18"/>
      <c r="E282" s="19"/>
      <c r="F282" s="19"/>
      <c r="G282" s="21" t="s">
        <v>98</v>
      </c>
      <c r="H282" s="21" t="s">
        <v>83</v>
      </c>
    </row>
    <row r="283" spans="1:8" x14ac:dyDescent="0.3">
      <c r="A283" s="5"/>
      <c r="B283" s="5"/>
      <c r="C283" s="5" t="s">
        <v>110</v>
      </c>
      <c r="D283" s="5"/>
      <c r="E283" s="21"/>
      <c r="F283" s="21"/>
      <c r="G283" s="21">
        <f>VLOOKUP(C278,'Master akun'!A32:E71,4)</f>
        <v>50000000</v>
      </c>
      <c r="H283" s="21"/>
    </row>
    <row r="284" spans="1:8" x14ac:dyDescent="0.3">
      <c r="A284" s="5"/>
      <c r="B284" s="5"/>
      <c r="C284" s="5"/>
      <c r="D284" s="5"/>
      <c r="E284" s="21"/>
      <c r="F284" s="21"/>
      <c r="G284" s="21"/>
      <c r="H284" s="21"/>
    </row>
    <row r="285" spans="1:8" x14ac:dyDescent="0.3">
      <c r="A285" s="5"/>
      <c r="B285" s="5"/>
      <c r="C285" s="5"/>
      <c r="D285" s="5"/>
      <c r="E285" s="21"/>
      <c r="F285" s="21"/>
      <c r="G285" s="21"/>
      <c r="H285" s="21"/>
    </row>
    <row r="287" spans="1:8" x14ac:dyDescent="0.3">
      <c r="A287" s="4" t="s">
        <v>107</v>
      </c>
      <c r="C287" s="24" t="s">
        <v>33</v>
      </c>
    </row>
    <row r="288" spans="1:8" x14ac:dyDescent="0.3">
      <c r="A288" s="4" t="s">
        <v>106</v>
      </c>
      <c r="C288" s="4" t="str">
        <f>VLOOKUP(C287,'Master akun'!A32:B71,2,FALSE)</f>
        <v>Biaya Gaji dan Upah Adm.</v>
      </c>
    </row>
    <row r="290" spans="1:8" x14ac:dyDescent="0.3">
      <c r="A290" s="18" t="s">
        <v>109</v>
      </c>
      <c r="B290" s="18" t="s">
        <v>97</v>
      </c>
      <c r="C290" s="18" t="s">
        <v>42</v>
      </c>
      <c r="D290" s="18" t="s">
        <v>84</v>
      </c>
      <c r="E290" s="19" t="s">
        <v>98</v>
      </c>
      <c r="F290" s="19" t="s">
        <v>83</v>
      </c>
      <c r="G290" s="25" t="s">
        <v>108</v>
      </c>
      <c r="H290" s="25"/>
    </row>
    <row r="291" spans="1:8" x14ac:dyDescent="0.3">
      <c r="A291" s="18"/>
      <c r="B291" s="18"/>
      <c r="C291" s="18"/>
      <c r="D291" s="18"/>
      <c r="E291" s="19"/>
      <c r="F291" s="19"/>
      <c r="G291" s="21" t="s">
        <v>98</v>
      </c>
      <c r="H291" s="21" t="s">
        <v>83</v>
      </c>
    </row>
    <row r="292" spans="1:8" x14ac:dyDescent="0.3">
      <c r="A292" s="5"/>
      <c r="B292" s="5"/>
      <c r="C292" s="5" t="s">
        <v>110</v>
      </c>
      <c r="D292" s="5"/>
      <c r="E292" s="21"/>
      <c r="F292" s="21"/>
      <c r="G292" s="21">
        <f>VLOOKUP(C287,'Master akun'!A5:E44,4,FALSE)</f>
        <v>100000000</v>
      </c>
      <c r="H292" s="21"/>
    </row>
    <row r="293" spans="1:8" x14ac:dyDescent="0.3">
      <c r="A293" s="5"/>
      <c r="B293" s="5"/>
      <c r="C293" s="5"/>
      <c r="D293" s="5"/>
      <c r="E293" s="21"/>
      <c r="F293" s="21"/>
      <c r="G293" s="21"/>
      <c r="H293" s="21"/>
    </row>
    <row r="295" spans="1:8" x14ac:dyDescent="0.3">
      <c r="A295" s="4" t="s">
        <v>107</v>
      </c>
      <c r="C295" s="24" t="s">
        <v>34</v>
      </c>
    </row>
    <row r="296" spans="1:8" x14ac:dyDescent="0.3">
      <c r="A296" s="4" t="s">
        <v>106</v>
      </c>
      <c r="C296" s="4" t="str">
        <f>VLOOKUP(C295,'Master akun'!A5:B44,2,FALSE)</f>
        <v>Biaya Listrik, Telp, dan Air</v>
      </c>
    </row>
    <row r="298" spans="1:8" x14ac:dyDescent="0.3">
      <c r="A298" s="18" t="s">
        <v>109</v>
      </c>
      <c r="B298" s="18" t="s">
        <v>97</v>
      </c>
      <c r="C298" s="18" t="s">
        <v>42</v>
      </c>
      <c r="D298" s="18" t="s">
        <v>84</v>
      </c>
      <c r="E298" s="19" t="s">
        <v>98</v>
      </c>
      <c r="F298" s="19" t="s">
        <v>83</v>
      </c>
      <c r="G298" s="25" t="s">
        <v>108</v>
      </c>
      <c r="H298" s="25"/>
    </row>
    <row r="299" spans="1:8" x14ac:dyDescent="0.3">
      <c r="A299" s="18"/>
      <c r="B299" s="18"/>
      <c r="C299" s="18"/>
      <c r="D299" s="18"/>
      <c r="E299" s="19"/>
      <c r="F299" s="19"/>
      <c r="G299" s="21" t="s">
        <v>98</v>
      </c>
      <c r="H299" s="21" t="s">
        <v>83</v>
      </c>
    </row>
    <row r="300" spans="1:8" x14ac:dyDescent="0.3">
      <c r="A300" s="5"/>
      <c r="B300" s="5"/>
      <c r="C300" s="5" t="s">
        <v>110</v>
      </c>
      <c r="D300" s="5"/>
      <c r="E300" s="21"/>
      <c r="F300" s="21"/>
      <c r="G300" s="21">
        <f>VLOOKUP(C295,'Master akun'!A13:E52,4,FALSE)</f>
        <v>12700000</v>
      </c>
      <c r="H300" s="21"/>
    </row>
    <row r="301" spans="1:8" x14ac:dyDescent="0.3">
      <c r="A301" s="5"/>
      <c r="B301" s="5"/>
      <c r="C301" s="5"/>
      <c r="D301" s="5"/>
      <c r="E301" s="21"/>
      <c r="F301" s="21"/>
      <c r="G301" s="21"/>
      <c r="H301" s="21"/>
    </row>
    <row r="303" spans="1:8" x14ac:dyDescent="0.3">
      <c r="A303" s="4" t="s">
        <v>107</v>
      </c>
      <c r="C303" s="24" t="s">
        <v>35</v>
      </c>
    </row>
    <row r="304" spans="1:8" x14ac:dyDescent="0.3">
      <c r="A304" s="4" t="s">
        <v>106</v>
      </c>
      <c r="C304" s="4" t="str">
        <f>VLOOKUP(C303,'Master akun'!A13:B52,2,FALSE)</f>
        <v>Biaya Peliharaan dan Perbaikan</v>
      </c>
    </row>
    <row r="306" spans="1:8" x14ac:dyDescent="0.3">
      <c r="A306" s="18" t="s">
        <v>109</v>
      </c>
      <c r="B306" s="18" t="s">
        <v>97</v>
      </c>
      <c r="C306" s="18" t="s">
        <v>42</v>
      </c>
      <c r="D306" s="18" t="s">
        <v>84</v>
      </c>
      <c r="E306" s="19" t="s">
        <v>98</v>
      </c>
      <c r="F306" s="19" t="s">
        <v>83</v>
      </c>
      <c r="G306" s="25" t="s">
        <v>108</v>
      </c>
      <c r="H306" s="25"/>
    </row>
    <row r="307" spans="1:8" x14ac:dyDescent="0.3">
      <c r="A307" s="18"/>
      <c r="B307" s="18"/>
      <c r="C307" s="18"/>
      <c r="D307" s="18"/>
      <c r="E307" s="19"/>
      <c r="F307" s="19"/>
      <c r="G307" s="21" t="s">
        <v>98</v>
      </c>
      <c r="H307" s="21" t="s">
        <v>83</v>
      </c>
    </row>
    <row r="308" spans="1:8" x14ac:dyDescent="0.3">
      <c r="A308" s="5"/>
      <c r="B308" s="5"/>
      <c r="C308" s="5" t="s">
        <v>110</v>
      </c>
      <c r="D308" s="5"/>
      <c r="E308" s="21"/>
      <c r="F308" s="21"/>
      <c r="G308" s="21">
        <f>VLOOKUP(C303,'Master akun'!A21:E60,4,FALSE)</f>
        <v>6850000</v>
      </c>
      <c r="H308" s="21" t="e">
        <f>VLOOKUP(C303,'Master akun'!A138:E177,5,FALSE)</f>
        <v>#N/A</v>
      </c>
    </row>
    <row r="309" spans="1:8" x14ac:dyDescent="0.3">
      <c r="A309" s="5"/>
      <c r="B309" s="5"/>
      <c r="C309" s="5"/>
      <c r="D309" s="5"/>
      <c r="E309" s="21"/>
      <c r="F309" s="21"/>
      <c r="G309" s="21"/>
      <c r="H309" s="21"/>
    </row>
    <row r="311" spans="1:8" x14ac:dyDescent="0.3">
      <c r="A311" s="4" t="s">
        <v>107</v>
      </c>
      <c r="C311" s="24" t="s">
        <v>36</v>
      </c>
    </row>
    <row r="312" spans="1:8" x14ac:dyDescent="0.3">
      <c r="A312" s="4" t="s">
        <v>106</v>
      </c>
      <c r="C312" s="4" t="str">
        <f>VLOOKUP(C311,'Master akun'!A21:B60,2,FALSE)</f>
        <v>Biaya Enertein</v>
      </c>
    </row>
    <row r="314" spans="1:8" x14ac:dyDescent="0.3">
      <c r="A314" s="18" t="s">
        <v>109</v>
      </c>
      <c r="B314" s="18" t="s">
        <v>97</v>
      </c>
      <c r="C314" s="18" t="s">
        <v>42</v>
      </c>
      <c r="D314" s="18" t="s">
        <v>84</v>
      </c>
      <c r="E314" s="19" t="s">
        <v>98</v>
      </c>
      <c r="F314" s="19" t="s">
        <v>83</v>
      </c>
      <c r="G314" s="25" t="s">
        <v>108</v>
      </c>
      <c r="H314" s="25"/>
    </row>
    <row r="315" spans="1:8" x14ac:dyDescent="0.3">
      <c r="A315" s="18"/>
      <c r="B315" s="18"/>
      <c r="C315" s="18"/>
      <c r="D315" s="18"/>
      <c r="E315" s="19"/>
      <c r="F315" s="19"/>
      <c r="G315" s="21" t="s">
        <v>98</v>
      </c>
      <c r="H315" s="21" t="s">
        <v>83</v>
      </c>
    </row>
    <row r="316" spans="1:8" x14ac:dyDescent="0.3">
      <c r="A316" s="5"/>
      <c r="B316" s="5"/>
      <c r="C316" s="5" t="s">
        <v>110</v>
      </c>
      <c r="D316" s="5"/>
      <c r="E316" s="21"/>
      <c r="F316" s="21"/>
      <c r="G316" s="21">
        <f>VLOOKUP(C311,'Master akun'!A29:E68,4,FALSE)</f>
        <v>1600000</v>
      </c>
      <c r="H316" s="21"/>
    </row>
    <row r="317" spans="1:8" x14ac:dyDescent="0.3">
      <c r="A317" s="5"/>
      <c r="B317" s="5"/>
      <c r="C317" s="5"/>
      <c r="D317" s="5"/>
      <c r="E317" s="21"/>
      <c r="F317" s="21"/>
      <c r="G317" s="21"/>
      <c r="H317" s="21"/>
    </row>
    <row r="319" spans="1:8" x14ac:dyDescent="0.3">
      <c r="A319" s="4" t="s">
        <v>107</v>
      </c>
      <c r="C319" s="24" t="s">
        <v>37</v>
      </c>
    </row>
    <row r="320" spans="1:8" x14ac:dyDescent="0.3">
      <c r="A320" s="4" t="s">
        <v>106</v>
      </c>
      <c r="C320" s="4" t="str">
        <f>VLOOKUP(C319,'Master akun'!A29:B68,2,FALSE)</f>
        <v>Pendapatan Jasa Giro</v>
      </c>
    </row>
    <row r="322" spans="1:8" x14ac:dyDescent="0.3">
      <c r="A322" s="18" t="s">
        <v>109</v>
      </c>
      <c r="B322" s="18" t="s">
        <v>97</v>
      </c>
      <c r="C322" s="18" t="s">
        <v>42</v>
      </c>
      <c r="D322" s="18" t="s">
        <v>84</v>
      </c>
      <c r="E322" s="19" t="s">
        <v>98</v>
      </c>
      <c r="F322" s="19" t="s">
        <v>83</v>
      </c>
      <c r="G322" s="25" t="s">
        <v>108</v>
      </c>
      <c r="H322" s="25"/>
    </row>
    <row r="323" spans="1:8" x14ac:dyDescent="0.3">
      <c r="A323" s="18"/>
      <c r="B323" s="18"/>
      <c r="C323" s="18"/>
      <c r="D323" s="18"/>
      <c r="E323" s="19"/>
      <c r="F323" s="19"/>
      <c r="G323" s="21" t="s">
        <v>98</v>
      </c>
      <c r="H323" s="21" t="s">
        <v>83</v>
      </c>
    </row>
    <row r="324" spans="1:8" x14ac:dyDescent="0.3">
      <c r="A324" s="5"/>
      <c r="B324" s="5"/>
      <c r="C324" s="5" t="s">
        <v>110</v>
      </c>
      <c r="D324" s="5"/>
      <c r="E324" s="21"/>
      <c r="F324" s="21"/>
      <c r="G324" s="21"/>
      <c r="H324" s="21">
        <f>VLOOKUP(C319,'Master akun'!A27:E44,5,FALSE)</f>
        <v>3500000</v>
      </c>
    </row>
    <row r="325" spans="1:8" x14ac:dyDescent="0.3">
      <c r="A325" s="5"/>
      <c r="B325" s="5"/>
      <c r="C325" s="5"/>
      <c r="D325" s="5"/>
      <c r="E325" s="21"/>
      <c r="F325" s="21"/>
      <c r="G325" s="21"/>
      <c r="H325" s="21"/>
    </row>
    <row r="327" spans="1:8" x14ac:dyDescent="0.3">
      <c r="A327" s="4" t="s">
        <v>107</v>
      </c>
      <c r="C327" s="24" t="s">
        <v>38</v>
      </c>
    </row>
    <row r="328" spans="1:8" x14ac:dyDescent="0.3">
      <c r="A328" s="4" t="s">
        <v>106</v>
      </c>
      <c r="C328" s="4" t="str">
        <f>VLOOKUP(C327,'Master akun'!A37:B76,2,FALSE)</f>
        <v>Pendapatan Deviden</v>
      </c>
    </row>
    <row r="329" spans="1:8" x14ac:dyDescent="0.3">
      <c r="C329" s="30"/>
    </row>
    <row r="330" spans="1:8" x14ac:dyDescent="0.3">
      <c r="A330" s="18" t="s">
        <v>109</v>
      </c>
      <c r="B330" s="18" t="s">
        <v>97</v>
      </c>
      <c r="C330" s="18" t="s">
        <v>42</v>
      </c>
      <c r="D330" s="18" t="s">
        <v>84</v>
      </c>
      <c r="E330" s="19" t="s">
        <v>98</v>
      </c>
      <c r="F330" s="19" t="s">
        <v>83</v>
      </c>
      <c r="G330" s="25" t="s">
        <v>108</v>
      </c>
      <c r="H330" s="25"/>
    </row>
    <row r="331" spans="1:8" x14ac:dyDescent="0.3">
      <c r="A331" s="18"/>
      <c r="B331" s="18"/>
      <c r="C331" s="18"/>
      <c r="D331" s="18"/>
      <c r="E331" s="19"/>
      <c r="F331" s="19"/>
      <c r="G331" s="21" t="s">
        <v>98</v>
      </c>
      <c r="H331" s="21" t="s">
        <v>83</v>
      </c>
    </row>
    <row r="332" spans="1:8" x14ac:dyDescent="0.3">
      <c r="A332" s="5"/>
      <c r="B332" s="5"/>
      <c r="C332" s="5" t="s">
        <v>110</v>
      </c>
      <c r="D332" s="5"/>
      <c r="E332" s="21"/>
      <c r="F332" s="21"/>
      <c r="G332" s="21"/>
      <c r="H332" s="21">
        <f>VLOOKUP(C327,'Master akun'!A35:E52,5,FALSE)</f>
        <v>12045000</v>
      </c>
    </row>
    <row r="333" spans="1:8" x14ac:dyDescent="0.3">
      <c r="A333" s="5"/>
      <c r="B333" s="5"/>
      <c r="C333" s="5"/>
      <c r="D333" s="5"/>
      <c r="E333" s="21"/>
      <c r="F333" s="21"/>
      <c r="G333" s="21"/>
      <c r="H333" s="21"/>
    </row>
    <row r="335" spans="1:8" x14ac:dyDescent="0.3">
      <c r="A335" s="4" t="s">
        <v>107</v>
      </c>
      <c r="C335" s="24" t="s">
        <v>39</v>
      </c>
    </row>
    <row r="336" spans="1:8" x14ac:dyDescent="0.3">
      <c r="A336" s="4" t="s">
        <v>106</v>
      </c>
      <c r="C336" s="4" t="str">
        <f>VLOOKUP(C335,'Master akun'!A34:E44,2,FALSE)</f>
        <v>Biaya Administrasi Bank</v>
      </c>
    </row>
    <row r="338" spans="1:8" x14ac:dyDescent="0.3">
      <c r="A338" s="18" t="s">
        <v>109</v>
      </c>
      <c r="B338" s="18" t="s">
        <v>97</v>
      </c>
      <c r="C338" s="18" t="s">
        <v>42</v>
      </c>
      <c r="D338" s="18" t="s">
        <v>84</v>
      </c>
      <c r="E338" s="19" t="s">
        <v>98</v>
      </c>
      <c r="F338" s="19" t="s">
        <v>83</v>
      </c>
      <c r="G338" s="25" t="s">
        <v>108</v>
      </c>
      <c r="H338" s="25"/>
    </row>
    <row r="339" spans="1:8" x14ac:dyDescent="0.3">
      <c r="A339" s="18"/>
      <c r="B339" s="18"/>
      <c r="C339" s="18"/>
      <c r="D339" s="18"/>
      <c r="E339" s="19"/>
      <c r="F339" s="19"/>
      <c r="G339" s="21" t="s">
        <v>98</v>
      </c>
      <c r="H339" s="21" t="s">
        <v>83</v>
      </c>
    </row>
    <row r="340" spans="1:8" x14ac:dyDescent="0.3">
      <c r="A340" s="5"/>
      <c r="B340" s="5"/>
      <c r="C340" s="5" t="s">
        <v>110</v>
      </c>
      <c r="D340" s="5"/>
      <c r="E340" s="21"/>
      <c r="F340" s="21"/>
      <c r="G340" s="21">
        <f>VLOOKUP(C335,'Master akun'!A27:E44,4,FALSE)</f>
        <v>55000</v>
      </c>
      <c r="H340" s="21"/>
    </row>
    <row r="341" spans="1:8" x14ac:dyDescent="0.3">
      <c r="A341" s="5"/>
      <c r="B341" s="5"/>
      <c r="C341" s="5"/>
      <c r="D341" s="5"/>
      <c r="E341" s="21"/>
      <c r="F341" s="21"/>
      <c r="G341" s="21"/>
      <c r="H341" s="21"/>
    </row>
    <row r="343" spans="1:8" x14ac:dyDescent="0.3">
      <c r="A343" s="4" t="s">
        <v>107</v>
      </c>
      <c r="C343" s="24" t="s">
        <v>40</v>
      </c>
    </row>
    <row r="344" spans="1:8" x14ac:dyDescent="0.3">
      <c r="A344" s="4" t="s">
        <v>106</v>
      </c>
      <c r="C344" s="4" t="str">
        <f>VLOOKUP(C343,'Master akun'!A42:E52,2,FALSE)</f>
        <v>Biaya Bunga Bank</v>
      </c>
    </row>
    <row r="346" spans="1:8" x14ac:dyDescent="0.3">
      <c r="A346" s="18" t="s">
        <v>109</v>
      </c>
      <c r="B346" s="18" t="s">
        <v>97</v>
      </c>
      <c r="C346" s="18" t="s">
        <v>42</v>
      </c>
      <c r="D346" s="18" t="s">
        <v>84</v>
      </c>
      <c r="E346" s="19" t="s">
        <v>98</v>
      </c>
      <c r="F346" s="19" t="s">
        <v>83</v>
      </c>
      <c r="G346" s="25" t="s">
        <v>108</v>
      </c>
      <c r="H346" s="25"/>
    </row>
    <row r="347" spans="1:8" x14ac:dyDescent="0.3">
      <c r="A347" s="18"/>
      <c r="B347" s="18"/>
      <c r="C347" s="18"/>
      <c r="D347" s="18"/>
      <c r="E347" s="19"/>
      <c r="F347" s="19"/>
      <c r="G347" s="21" t="s">
        <v>98</v>
      </c>
      <c r="H347" s="21" t="s">
        <v>83</v>
      </c>
    </row>
    <row r="348" spans="1:8" x14ac:dyDescent="0.3">
      <c r="A348" s="5"/>
      <c r="B348" s="5"/>
      <c r="C348" s="5" t="s">
        <v>110</v>
      </c>
      <c r="D348" s="5"/>
      <c r="E348" s="21"/>
      <c r="F348" s="21"/>
      <c r="G348" s="21">
        <f>VLOOKUP(C343,'Master akun'!A35:E52,4,FALSE)</f>
        <v>65429198</v>
      </c>
      <c r="H348" s="21"/>
    </row>
    <row r="349" spans="1:8" x14ac:dyDescent="0.3">
      <c r="A349" s="5"/>
      <c r="B349" s="5"/>
      <c r="C349" s="5"/>
      <c r="D349" s="5"/>
      <c r="E349" s="21"/>
      <c r="F349" s="21"/>
      <c r="G349" s="21"/>
      <c r="H349" s="21"/>
    </row>
    <row r="351" spans="1:8" x14ac:dyDescent="0.3">
      <c r="A351" s="4" t="s">
        <v>107</v>
      </c>
      <c r="C351" s="24" t="s">
        <v>41</v>
      </c>
    </row>
    <row r="352" spans="1:8" x14ac:dyDescent="0.3">
      <c r="A352" s="4" t="s">
        <v>106</v>
      </c>
      <c r="C352" s="4" t="str">
        <f>VLOOKUP(C351,'Master akun'!A37:E44,2,FALSE)</f>
        <v>Uang Muka Pembelian</v>
      </c>
    </row>
    <row r="354" spans="1:8" x14ac:dyDescent="0.3">
      <c r="A354" s="18" t="s">
        <v>109</v>
      </c>
      <c r="B354" s="18" t="s">
        <v>97</v>
      </c>
      <c r="C354" s="18" t="s">
        <v>42</v>
      </c>
      <c r="D354" s="18" t="s">
        <v>84</v>
      </c>
      <c r="E354" s="19" t="s">
        <v>98</v>
      </c>
      <c r="F354" s="19" t="s">
        <v>83</v>
      </c>
      <c r="G354" s="25" t="s">
        <v>108</v>
      </c>
      <c r="H354" s="25"/>
    </row>
    <row r="355" spans="1:8" x14ac:dyDescent="0.3">
      <c r="A355" s="18"/>
      <c r="B355" s="18"/>
      <c r="C355" s="18"/>
      <c r="D355" s="18"/>
      <c r="E355" s="19"/>
      <c r="F355" s="19"/>
      <c r="G355" s="21" t="s">
        <v>98</v>
      </c>
      <c r="H355" s="21" t="s">
        <v>83</v>
      </c>
    </row>
    <row r="356" spans="1:8" x14ac:dyDescent="0.3">
      <c r="A356" s="5"/>
      <c r="B356" s="5"/>
      <c r="C356" s="5" t="s">
        <v>110</v>
      </c>
      <c r="D356" s="5"/>
      <c r="E356" s="21"/>
      <c r="F356" s="21"/>
      <c r="G356" s="21"/>
      <c r="H356" s="21"/>
    </row>
    <row r="357" spans="1:8" x14ac:dyDescent="0.3">
      <c r="A357" s="5">
        <v>5</v>
      </c>
      <c r="B357" s="5"/>
      <c r="C357" s="5" t="s">
        <v>116</v>
      </c>
      <c r="D357" s="5"/>
      <c r="E357" s="21">
        <f ca="1">SUMIF('Jurnal umum'!A5:G15,'BUKU BESAR'!C351,'Jurnal umum'!F5)</f>
        <v>100000000</v>
      </c>
      <c r="F357" s="21"/>
      <c r="G357" s="21"/>
      <c r="H357" s="21"/>
    </row>
  </sheetData>
  <mergeCells count="280">
    <mergeCell ref="F354:F355"/>
    <mergeCell ref="G354:H354"/>
    <mergeCell ref="A354:A355"/>
    <mergeCell ref="B354:B355"/>
    <mergeCell ref="C354:C355"/>
    <mergeCell ref="D354:D355"/>
    <mergeCell ref="E354:E355"/>
    <mergeCell ref="F338:F339"/>
    <mergeCell ref="G338:H338"/>
    <mergeCell ref="A346:A347"/>
    <mergeCell ref="B346:B347"/>
    <mergeCell ref="C346:C347"/>
    <mergeCell ref="D346:D347"/>
    <mergeCell ref="E346:E347"/>
    <mergeCell ref="F346:F347"/>
    <mergeCell ref="G346:H346"/>
    <mergeCell ref="A338:A339"/>
    <mergeCell ref="B338:B339"/>
    <mergeCell ref="C338:C339"/>
    <mergeCell ref="D338:D339"/>
    <mergeCell ref="E338:E339"/>
    <mergeCell ref="F322:F323"/>
    <mergeCell ref="G322:H322"/>
    <mergeCell ref="A330:A331"/>
    <mergeCell ref="B330:B331"/>
    <mergeCell ref="C330:C331"/>
    <mergeCell ref="D330:D331"/>
    <mergeCell ref="E330:E331"/>
    <mergeCell ref="F330:F331"/>
    <mergeCell ref="G330:H330"/>
    <mergeCell ref="A322:A323"/>
    <mergeCell ref="B322:B323"/>
    <mergeCell ref="C322:C323"/>
    <mergeCell ref="D322:D323"/>
    <mergeCell ref="E322:E323"/>
    <mergeCell ref="F306:F307"/>
    <mergeCell ref="G306:H306"/>
    <mergeCell ref="A314:A315"/>
    <mergeCell ref="B314:B315"/>
    <mergeCell ref="C314:C315"/>
    <mergeCell ref="D314:D315"/>
    <mergeCell ref="E314:E315"/>
    <mergeCell ref="F314:F315"/>
    <mergeCell ref="G314:H314"/>
    <mergeCell ref="A306:A307"/>
    <mergeCell ref="B306:B307"/>
    <mergeCell ref="C306:C307"/>
    <mergeCell ref="D306:D307"/>
    <mergeCell ref="E306:E307"/>
    <mergeCell ref="F290:F291"/>
    <mergeCell ref="G290:H290"/>
    <mergeCell ref="A298:A299"/>
    <mergeCell ref="B298:B299"/>
    <mergeCell ref="C298:C299"/>
    <mergeCell ref="D298:D299"/>
    <mergeCell ref="E298:E299"/>
    <mergeCell ref="F298:F299"/>
    <mergeCell ref="G298:H298"/>
    <mergeCell ref="A290:A291"/>
    <mergeCell ref="B290:B291"/>
    <mergeCell ref="C290:C291"/>
    <mergeCell ref="D290:D291"/>
    <mergeCell ref="E290:E291"/>
    <mergeCell ref="F272:F273"/>
    <mergeCell ref="G272:H272"/>
    <mergeCell ref="A281:A282"/>
    <mergeCell ref="B281:B282"/>
    <mergeCell ref="C281:C282"/>
    <mergeCell ref="D281:D282"/>
    <mergeCell ref="E281:E282"/>
    <mergeCell ref="F281:F282"/>
    <mergeCell ref="G281:H281"/>
    <mergeCell ref="A272:A273"/>
    <mergeCell ref="B272:B273"/>
    <mergeCell ref="C272:C273"/>
    <mergeCell ref="D272:D273"/>
    <mergeCell ref="E272:E273"/>
    <mergeCell ref="F236:F237"/>
    <mergeCell ref="G236:H236"/>
    <mergeCell ref="A245:A246"/>
    <mergeCell ref="B245:B246"/>
    <mergeCell ref="C245:C246"/>
    <mergeCell ref="D245:D246"/>
    <mergeCell ref="E245:E246"/>
    <mergeCell ref="F245:F246"/>
    <mergeCell ref="G245:H245"/>
    <mergeCell ref="A236:A237"/>
    <mergeCell ref="B236:B237"/>
    <mergeCell ref="C236:C237"/>
    <mergeCell ref="D236:D237"/>
    <mergeCell ref="E236:E237"/>
    <mergeCell ref="F200:F201"/>
    <mergeCell ref="G200:H200"/>
    <mergeCell ref="A209:A210"/>
    <mergeCell ref="B209:B210"/>
    <mergeCell ref="C209:C210"/>
    <mergeCell ref="D209:D210"/>
    <mergeCell ref="E209:E210"/>
    <mergeCell ref="F209:F210"/>
    <mergeCell ref="G209:H209"/>
    <mergeCell ref="A200:A201"/>
    <mergeCell ref="B200:B201"/>
    <mergeCell ref="C200:C201"/>
    <mergeCell ref="D200:D201"/>
    <mergeCell ref="E200:E201"/>
    <mergeCell ref="A263:A264"/>
    <mergeCell ref="B263:B264"/>
    <mergeCell ref="C263:C264"/>
    <mergeCell ref="D263:D264"/>
    <mergeCell ref="E263:E264"/>
    <mergeCell ref="F263:F264"/>
    <mergeCell ref="G263:H263"/>
    <mergeCell ref="A254:A255"/>
    <mergeCell ref="B254:B255"/>
    <mergeCell ref="C254:C255"/>
    <mergeCell ref="D254:D255"/>
    <mergeCell ref="E254:E255"/>
    <mergeCell ref="F254:F255"/>
    <mergeCell ref="G254:H254"/>
    <mergeCell ref="A227:A228"/>
    <mergeCell ref="B227:B228"/>
    <mergeCell ref="C227:C228"/>
    <mergeCell ref="D227:D228"/>
    <mergeCell ref="E227:E228"/>
    <mergeCell ref="F227:F228"/>
    <mergeCell ref="G227:H227"/>
    <mergeCell ref="A218:A219"/>
    <mergeCell ref="B218:B219"/>
    <mergeCell ref="C218:C219"/>
    <mergeCell ref="D218:D219"/>
    <mergeCell ref="E218:E219"/>
    <mergeCell ref="F218:F219"/>
    <mergeCell ref="G218:H218"/>
    <mergeCell ref="A191:A192"/>
    <mergeCell ref="B191:B192"/>
    <mergeCell ref="C191:C192"/>
    <mergeCell ref="D191:D192"/>
    <mergeCell ref="E191:E192"/>
    <mergeCell ref="F191:F192"/>
    <mergeCell ref="G191:H191"/>
    <mergeCell ref="F172:F173"/>
    <mergeCell ref="G172:H172"/>
    <mergeCell ref="A181:A182"/>
    <mergeCell ref="B181:B182"/>
    <mergeCell ref="C181:C182"/>
    <mergeCell ref="D181:D182"/>
    <mergeCell ref="E181:E182"/>
    <mergeCell ref="F181:F182"/>
    <mergeCell ref="G181:H181"/>
    <mergeCell ref="A172:A173"/>
    <mergeCell ref="B172:B173"/>
    <mergeCell ref="C172:C173"/>
    <mergeCell ref="D172:D173"/>
    <mergeCell ref="E172:E173"/>
    <mergeCell ref="F154:F155"/>
    <mergeCell ref="G154:H154"/>
    <mergeCell ref="A163:A164"/>
    <mergeCell ref="B163:B164"/>
    <mergeCell ref="C163:C164"/>
    <mergeCell ref="D163:D164"/>
    <mergeCell ref="E163:E164"/>
    <mergeCell ref="F163:F164"/>
    <mergeCell ref="G163:H163"/>
    <mergeCell ref="A154:A155"/>
    <mergeCell ref="B154:B155"/>
    <mergeCell ref="C154:C155"/>
    <mergeCell ref="D154:D155"/>
    <mergeCell ref="E154:E155"/>
    <mergeCell ref="F136:F137"/>
    <mergeCell ref="G136:H136"/>
    <mergeCell ref="A145:A146"/>
    <mergeCell ref="B145:B146"/>
    <mergeCell ref="C145:C146"/>
    <mergeCell ref="D145:D146"/>
    <mergeCell ref="E145:E146"/>
    <mergeCell ref="F145:F146"/>
    <mergeCell ref="G145:H145"/>
    <mergeCell ref="A136:A137"/>
    <mergeCell ref="B136:B137"/>
    <mergeCell ref="C136:C137"/>
    <mergeCell ref="D136:D137"/>
    <mergeCell ref="E136:E137"/>
    <mergeCell ref="F118:F119"/>
    <mergeCell ref="G118:H118"/>
    <mergeCell ref="A127:A128"/>
    <mergeCell ref="B127:B128"/>
    <mergeCell ref="C127:C128"/>
    <mergeCell ref="D127:D128"/>
    <mergeCell ref="E127:E128"/>
    <mergeCell ref="F127:F128"/>
    <mergeCell ref="G127:H127"/>
    <mergeCell ref="A118:A119"/>
    <mergeCell ref="B118:B119"/>
    <mergeCell ref="C118:C119"/>
    <mergeCell ref="D118:D119"/>
    <mergeCell ref="E118:E119"/>
    <mergeCell ref="F100:F101"/>
    <mergeCell ref="G100:H100"/>
    <mergeCell ref="A109:A110"/>
    <mergeCell ref="B109:B110"/>
    <mergeCell ref="C109:C110"/>
    <mergeCell ref="D109:D110"/>
    <mergeCell ref="E109:E110"/>
    <mergeCell ref="F109:F110"/>
    <mergeCell ref="G109:H109"/>
    <mergeCell ref="A100:A101"/>
    <mergeCell ref="B100:B101"/>
    <mergeCell ref="C100:C101"/>
    <mergeCell ref="D100:D101"/>
    <mergeCell ref="E100:E101"/>
    <mergeCell ref="F82:F83"/>
    <mergeCell ref="G82:H82"/>
    <mergeCell ref="A91:A92"/>
    <mergeCell ref="B91:B92"/>
    <mergeCell ref="C91:C92"/>
    <mergeCell ref="D91:D92"/>
    <mergeCell ref="E91:E92"/>
    <mergeCell ref="F91:F92"/>
    <mergeCell ref="G91:H91"/>
    <mergeCell ref="A82:A83"/>
    <mergeCell ref="B82:B83"/>
    <mergeCell ref="C82:C83"/>
    <mergeCell ref="D82:D83"/>
    <mergeCell ref="E82:E83"/>
    <mergeCell ref="F64:F65"/>
    <mergeCell ref="G64:H64"/>
    <mergeCell ref="A73:A74"/>
    <mergeCell ref="B73:B74"/>
    <mergeCell ref="C73:C74"/>
    <mergeCell ref="D73:D74"/>
    <mergeCell ref="E73:E74"/>
    <mergeCell ref="F73:F74"/>
    <mergeCell ref="G73:H73"/>
    <mergeCell ref="A64:A65"/>
    <mergeCell ref="B64:B65"/>
    <mergeCell ref="C64:C65"/>
    <mergeCell ref="D64:D65"/>
    <mergeCell ref="E64:E65"/>
    <mergeCell ref="F46:F47"/>
    <mergeCell ref="G46:H46"/>
    <mergeCell ref="A55:A56"/>
    <mergeCell ref="B55:B56"/>
    <mergeCell ref="C55:C56"/>
    <mergeCell ref="D55:D56"/>
    <mergeCell ref="E55:E56"/>
    <mergeCell ref="F55:F56"/>
    <mergeCell ref="G55:H55"/>
    <mergeCell ref="A46:A47"/>
    <mergeCell ref="B46:B47"/>
    <mergeCell ref="C46:C47"/>
    <mergeCell ref="D46:D47"/>
    <mergeCell ref="E46:E47"/>
    <mergeCell ref="F28:F29"/>
    <mergeCell ref="G28:H28"/>
    <mergeCell ref="A37:A38"/>
    <mergeCell ref="B37:B38"/>
    <mergeCell ref="C37:C38"/>
    <mergeCell ref="D37:D38"/>
    <mergeCell ref="E37:E38"/>
    <mergeCell ref="F37:F38"/>
    <mergeCell ref="G37:H37"/>
    <mergeCell ref="A28:A29"/>
    <mergeCell ref="B28:B29"/>
    <mergeCell ref="C28:C29"/>
    <mergeCell ref="D28:D29"/>
    <mergeCell ref="E28:E29"/>
    <mergeCell ref="G7:H7"/>
    <mergeCell ref="A7:A8"/>
    <mergeCell ref="B7:B8"/>
    <mergeCell ref="C7:C8"/>
    <mergeCell ref="D7:D8"/>
    <mergeCell ref="E7:E8"/>
    <mergeCell ref="F7:F8"/>
    <mergeCell ref="G16:H16"/>
    <mergeCell ref="A16:A17"/>
    <mergeCell ref="B16:B17"/>
    <mergeCell ref="C16:C17"/>
    <mergeCell ref="D16:D17"/>
    <mergeCell ref="E16:E17"/>
    <mergeCell ref="F16:F1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0" workbookViewId="0">
      <selection activeCell="A23" sqref="A23:H24"/>
    </sheetView>
  </sheetViews>
  <sheetFormatPr defaultRowHeight="14.5" x14ac:dyDescent="0.35"/>
  <cols>
    <col min="1" max="1" width="9.90625" customWidth="1"/>
    <col min="2" max="2" width="10" customWidth="1"/>
    <col min="3" max="3" width="29.7265625" customWidth="1"/>
    <col min="5" max="5" width="17.81640625" customWidth="1"/>
    <col min="6" max="6" width="17.453125" customWidth="1"/>
    <col min="7" max="7" width="17.36328125" customWidth="1"/>
    <col min="8" max="8" width="17.6328125" customWidth="1"/>
  </cols>
  <sheetData>
    <row r="1" spans="1:8" x14ac:dyDescent="0.35">
      <c r="A1" s="4" t="s">
        <v>0</v>
      </c>
      <c r="B1" s="4"/>
    </row>
    <row r="2" spans="1:8" x14ac:dyDescent="0.35">
      <c r="A2" s="1" t="s">
        <v>117</v>
      </c>
      <c r="B2" s="1"/>
      <c r="C2" s="1"/>
    </row>
    <row r="4" spans="1:8" x14ac:dyDescent="0.35">
      <c r="A4" s="4" t="s">
        <v>118</v>
      </c>
      <c r="B4" s="4"/>
      <c r="C4" s="7" t="s">
        <v>88</v>
      </c>
      <c r="D4" s="4"/>
      <c r="E4" s="17"/>
      <c r="F4" s="17"/>
      <c r="G4" s="17"/>
      <c r="H4" s="17"/>
    </row>
    <row r="5" spans="1:8" x14ac:dyDescent="0.35">
      <c r="A5" s="4" t="s">
        <v>119</v>
      </c>
      <c r="B5" s="4"/>
      <c r="C5" s="4" t="str">
        <f>VLOOKUP(C4,'Master akun'!G5:H7,2,FALSE)</f>
        <v>Miraco Digital</v>
      </c>
      <c r="D5" s="4"/>
      <c r="E5" s="17"/>
      <c r="F5" s="17"/>
      <c r="G5" s="17"/>
      <c r="H5" s="17"/>
    </row>
    <row r="6" spans="1:8" x14ac:dyDescent="0.35">
      <c r="A6" s="4"/>
      <c r="B6" s="4"/>
      <c r="C6" s="4"/>
      <c r="D6" s="4"/>
      <c r="E6" s="17"/>
      <c r="F6" s="17"/>
      <c r="G6" s="17"/>
      <c r="H6" s="17"/>
    </row>
    <row r="7" spans="1:8" x14ac:dyDescent="0.35">
      <c r="A7" s="18" t="s">
        <v>109</v>
      </c>
      <c r="B7" s="18" t="s">
        <v>97</v>
      </c>
      <c r="C7" s="18" t="s">
        <v>42</v>
      </c>
      <c r="D7" s="18" t="s">
        <v>84</v>
      </c>
      <c r="E7" s="19" t="s">
        <v>98</v>
      </c>
      <c r="F7" s="19" t="s">
        <v>83</v>
      </c>
      <c r="G7" s="25" t="s">
        <v>108</v>
      </c>
      <c r="H7" s="25"/>
    </row>
    <row r="8" spans="1:8" x14ac:dyDescent="0.35">
      <c r="A8" s="18"/>
      <c r="B8" s="18"/>
      <c r="C8" s="18"/>
      <c r="D8" s="18"/>
      <c r="E8" s="19"/>
      <c r="F8" s="19"/>
      <c r="G8" s="21" t="s">
        <v>98</v>
      </c>
      <c r="H8" s="21" t="s">
        <v>83</v>
      </c>
    </row>
    <row r="9" spans="1:8" x14ac:dyDescent="0.35">
      <c r="A9" s="5"/>
      <c r="B9" s="5"/>
      <c r="C9" s="5" t="s">
        <v>110</v>
      </c>
      <c r="D9" s="5"/>
      <c r="E9" s="21"/>
      <c r="F9" s="21"/>
      <c r="G9" s="21">
        <f>VLOOKUP(C4,'Master akun'!G5:I7,3,FALSE)</f>
        <v>104000000</v>
      </c>
      <c r="H9" s="21"/>
    </row>
    <row r="10" spans="1:8" ht="15.5" x14ac:dyDescent="0.35">
      <c r="A10" s="5">
        <v>5</v>
      </c>
      <c r="B10" s="5"/>
      <c r="C10" s="22" t="s">
        <v>120</v>
      </c>
      <c r="D10" s="5"/>
      <c r="E10" s="21"/>
      <c r="F10" s="21">
        <f ca="1">SUMIF('Jurnal umum'!E5:G15,'Pembantu Piutang'!C4,'Jurnal umum'!G5:G15)</f>
        <v>0</v>
      </c>
      <c r="G10" s="21"/>
      <c r="H10" s="21"/>
    </row>
    <row r="12" spans="1:8" x14ac:dyDescent="0.35">
      <c r="A12" s="4" t="s">
        <v>118</v>
      </c>
      <c r="B12" s="4"/>
      <c r="C12" s="7" t="s">
        <v>91</v>
      </c>
      <c r="D12" s="4"/>
      <c r="E12" s="17"/>
      <c r="F12" s="17"/>
      <c r="G12" s="17"/>
      <c r="H12" s="17"/>
    </row>
    <row r="13" spans="1:8" x14ac:dyDescent="0.35">
      <c r="A13" s="4" t="s">
        <v>119</v>
      </c>
      <c r="B13" s="4"/>
      <c r="C13" s="4" t="str">
        <f>VLOOKUP(C12,'Master akun'!G5:H7,2,FALSE)</f>
        <v>Panorama Foto</v>
      </c>
      <c r="D13" s="4"/>
      <c r="E13" s="17"/>
      <c r="F13" s="17"/>
      <c r="G13" s="17"/>
      <c r="H13" s="17"/>
    </row>
    <row r="14" spans="1:8" x14ac:dyDescent="0.35">
      <c r="A14" s="4"/>
      <c r="B14" s="4"/>
      <c r="C14" s="4"/>
      <c r="D14" s="4"/>
      <c r="E14" s="17"/>
      <c r="F14" s="17"/>
      <c r="G14" s="17"/>
      <c r="H14" s="17"/>
    </row>
    <row r="15" spans="1:8" x14ac:dyDescent="0.35">
      <c r="A15" s="18" t="s">
        <v>109</v>
      </c>
      <c r="B15" s="18" t="s">
        <v>97</v>
      </c>
      <c r="C15" s="18" t="s">
        <v>42</v>
      </c>
      <c r="D15" s="18" t="s">
        <v>84</v>
      </c>
      <c r="E15" s="19" t="s">
        <v>98</v>
      </c>
      <c r="F15" s="19" t="s">
        <v>83</v>
      </c>
      <c r="G15" s="25" t="s">
        <v>108</v>
      </c>
      <c r="H15" s="25"/>
    </row>
    <row r="16" spans="1:8" x14ac:dyDescent="0.35">
      <c r="A16" s="18"/>
      <c r="B16" s="18"/>
      <c r="C16" s="18"/>
      <c r="D16" s="18"/>
      <c r="E16" s="19"/>
      <c r="F16" s="19"/>
      <c r="G16" s="21" t="s">
        <v>98</v>
      </c>
      <c r="H16" s="21" t="s">
        <v>83</v>
      </c>
    </row>
    <row r="17" spans="1:8" x14ac:dyDescent="0.35">
      <c r="A17" s="5"/>
      <c r="B17" s="5"/>
      <c r="C17" s="5" t="s">
        <v>110</v>
      </c>
      <c r="D17" s="5"/>
      <c r="E17" s="21"/>
      <c r="F17" s="21"/>
      <c r="G17" s="21">
        <f>VLOOKUP(C12,'Master akun'!G5:I7,3,FALSE)</f>
        <v>77500000</v>
      </c>
      <c r="H17" s="21"/>
    </row>
    <row r="18" spans="1:8" ht="15.5" x14ac:dyDescent="0.35">
      <c r="A18" s="5"/>
      <c r="B18" s="5"/>
      <c r="C18" s="22"/>
      <c r="D18" s="5"/>
      <c r="E18" s="21"/>
      <c r="F18" s="21"/>
      <c r="G18" s="21"/>
      <c r="H18" s="21"/>
    </row>
    <row r="20" spans="1:8" x14ac:dyDescent="0.35">
      <c r="A20" s="4" t="s">
        <v>118</v>
      </c>
      <c r="B20" s="4"/>
      <c r="C20" s="7" t="s">
        <v>94</v>
      </c>
      <c r="D20" s="4"/>
      <c r="E20" s="17"/>
      <c r="F20" s="17"/>
      <c r="G20" s="17"/>
      <c r="H20" s="17"/>
    </row>
    <row r="21" spans="1:8" x14ac:dyDescent="0.35">
      <c r="A21" s="4" t="s">
        <v>119</v>
      </c>
      <c r="B21" s="4"/>
      <c r="C21" s="4" t="str">
        <f>VLOOKUP(C20,'Master akun'!G5:H7,2,FALSE)</f>
        <v>Muhammad Fadjar</v>
      </c>
      <c r="D21" s="4"/>
      <c r="E21" s="17"/>
      <c r="F21" s="17"/>
      <c r="G21" s="17"/>
      <c r="H21" s="17"/>
    </row>
    <row r="22" spans="1:8" x14ac:dyDescent="0.35">
      <c r="A22" s="4"/>
      <c r="B22" s="4"/>
      <c r="C22" s="4"/>
      <c r="D22" s="4"/>
      <c r="E22" s="17"/>
      <c r="F22" s="17"/>
      <c r="G22" s="17"/>
      <c r="H22" s="17"/>
    </row>
    <row r="23" spans="1:8" x14ac:dyDescent="0.35">
      <c r="A23" s="18" t="s">
        <v>109</v>
      </c>
      <c r="B23" s="18" t="s">
        <v>97</v>
      </c>
      <c r="C23" s="18" t="s">
        <v>42</v>
      </c>
      <c r="D23" s="18" t="s">
        <v>84</v>
      </c>
      <c r="E23" s="19" t="s">
        <v>98</v>
      </c>
      <c r="F23" s="19" t="s">
        <v>83</v>
      </c>
      <c r="G23" s="25" t="s">
        <v>108</v>
      </c>
      <c r="H23" s="25"/>
    </row>
    <row r="24" spans="1:8" x14ac:dyDescent="0.35">
      <c r="A24" s="18"/>
      <c r="B24" s="18"/>
      <c r="C24" s="18"/>
      <c r="D24" s="18"/>
      <c r="E24" s="19"/>
      <c r="F24" s="19"/>
      <c r="G24" s="21" t="s">
        <v>98</v>
      </c>
      <c r="H24" s="21" t="s">
        <v>83</v>
      </c>
    </row>
    <row r="25" spans="1:8" x14ac:dyDescent="0.35">
      <c r="A25" s="5"/>
      <c r="B25" s="5"/>
      <c r="C25" s="5" t="s">
        <v>110</v>
      </c>
      <c r="D25" s="5"/>
      <c r="E25" s="21"/>
      <c r="F25" s="21"/>
      <c r="G25" s="21">
        <f>VLOOKUP(C20,'Master akun'!G5:I7,3,FALSE)</f>
        <v>50000000</v>
      </c>
      <c r="H25" s="21"/>
    </row>
    <row r="26" spans="1:8" ht="15.5" x14ac:dyDescent="0.35">
      <c r="A26" s="5"/>
      <c r="B26" s="5"/>
      <c r="C26" s="22"/>
      <c r="D26" s="5"/>
      <c r="E26" s="21"/>
      <c r="F26" s="21"/>
      <c r="G26" s="21"/>
      <c r="H26" s="21"/>
    </row>
  </sheetData>
  <mergeCells count="21">
    <mergeCell ref="G23:H23"/>
    <mergeCell ref="A23:A24"/>
    <mergeCell ref="B23:B24"/>
    <mergeCell ref="C23:C24"/>
    <mergeCell ref="D23:D24"/>
    <mergeCell ref="E23:E24"/>
    <mergeCell ref="F23:F24"/>
    <mergeCell ref="G7:H7"/>
    <mergeCell ref="A15:A16"/>
    <mergeCell ref="B15:B16"/>
    <mergeCell ref="C15:C16"/>
    <mergeCell ref="D15:D16"/>
    <mergeCell ref="E15:E16"/>
    <mergeCell ref="F15:F16"/>
    <mergeCell ref="G15:H1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akun</vt:lpstr>
      <vt:lpstr>Jurnal umum</vt:lpstr>
      <vt:lpstr>BUKU BESAR</vt:lpstr>
      <vt:lpstr>Pembantu Piutang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2020-12-02T12:49:15Z</dcterms:created>
  <dcterms:modified xsi:type="dcterms:W3CDTF">2020-12-03T01:53:57Z</dcterms:modified>
</cp:coreProperties>
</file>