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20115" windowHeight="9795" firstSheet="2" activeTab="2"/>
  </bookViews>
  <sheets>
    <sheet name="master akun" sheetId="1" r:id="rId1"/>
    <sheet name="jurnal umum" sheetId="2" r:id="rId2"/>
    <sheet name="buku besar piutang" sheetId="3" r:id="rId3"/>
    <sheet name="buku besar hutang" sheetId="4" r:id="rId4"/>
    <sheet name="buku besar" sheetId="5" r:id="rId5"/>
    <sheet name="buku persediaan" sheetId="6" r:id="rId6"/>
    <sheet name="neraca saldo" sheetId="7" r:id="rId7"/>
    <sheet name="neraca" sheetId="8" r:id="rId8"/>
    <sheet name="LR" sheetId="9" r:id="rId9"/>
  </sheets>
  <calcPr calcId="125725"/>
</workbook>
</file>

<file path=xl/calcChain.xml><?xml version="1.0" encoding="utf-8"?>
<calcChain xmlns="http://schemas.openxmlformats.org/spreadsheetml/2006/main">
  <c r="G8" i="7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7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7"/>
  <c r="B8"/>
  <c r="B9"/>
  <c r="B10"/>
  <c r="B11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B43"/>
  <c r="B44"/>
  <c r="B45"/>
  <c r="B7"/>
  <c r="J37" i="6"/>
  <c r="H37"/>
  <c r="G37"/>
  <c r="E37"/>
  <c r="L36"/>
  <c r="K36"/>
  <c r="C29"/>
  <c r="J25"/>
  <c r="H25"/>
  <c r="G25"/>
  <c r="E25"/>
  <c r="L24"/>
  <c r="K24"/>
  <c r="M24" s="1"/>
  <c r="C17"/>
  <c r="J13"/>
  <c r="H13"/>
  <c r="G13"/>
  <c r="M13" s="1"/>
  <c r="E13"/>
  <c r="K13" s="1"/>
  <c r="M12"/>
  <c r="L12"/>
  <c r="K12"/>
  <c r="C5"/>
  <c r="I11" i="5"/>
  <c r="J419"/>
  <c r="I419"/>
  <c r="C413"/>
  <c r="J408"/>
  <c r="I408"/>
  <c r="C402"/>
  <c r="J397"/>
  <c r="I397"/>
  <c r="C391"/>
  <c r="J386"/>
  <c r="I386"/>
  <c r="C380"/>
  <c r="J375"/>
  <c r="I375"/>
  <c r="C369"/>
  <c r="J364"/>
  <c r="I364"/>
  <c r="C358"/>
  <c r="J353"/>
  <c r="I353"/>
  <c r="C347"/>
  <c r="J342"/>
  <c r="I342"/>
  <c r="C336"/>
  <c r="J331"/>
  <c r="I331"/>
  <c r="C325"/>
  <c r="J320"/>
  <c r="I320"/>
  <c r="C314"/>
  <c r="J309"/>
  <c r="I309"/>
  <c r="C303"/>
  <c r="J298"/>
  <c r="I298"/>
  <c r="C292"/>
  <c r="J287"/>
  <c r="I287"/>
  <c r="C281"/>
  <c r="J276"/>
  <c r="I276"/>
  <c r="C270"/>
  <c r="J265"/>
  <c r="I265"/>
  <c r="C259"/>
  <c r="J254"/>
  <c r="I254"/>
  <c r="C248"/>
  <c r="J243"/>
  <c r="I243"/>
  <c r="C237"/>
  <c r="J232"/>
  <c r="I232"/>
  <c r="C226"/>
  <c r="J221"/>
  <c r="I221"/>
  <c r="C215"/>
  <c r="J210"/>
  <c r="I210"/>
  <c r="C204"/>
  <c r="J199"/>
  <c r="I199"/>
  <c r="C193"/>
  <c r="J188"/>
  <c r="I188"/>
  <c r="C182"/>
  <c r="J177"/>
  <c r="I177"/>
  <c r="C171"/>
  <c r="J166"/>
  <c r="I166"/>
  <c r="C160"/>
  <c r="J155"/>
  <c r="I155"/>
  <c r="C149"/>
  <c r="J144"/>
  <c r="I144"/>
  <c r="C138"/>
  <c r="J133"/>
  <c r="I133"/>
  <c r="C127"/>
  <c r="J56"/>
  <c r="C83"/>
  <c r="I122"/>
  <c r="C116"/>
  <c r="I111"/>
  <c r="C105"/>
  <c r="I100"/>
  <c r="C94"/>
  <c r="I89"/>
  <c r="I78"/>
  <c r="C72"/>
  <c r="I67"/>
  <c r="C61"/>
  <c r="I56"/>
  <c r="C50"/>
  <c r="I45"/>
  <c r="C39"/>
  <c r="I34"/>
  <c r="C28"/>
  <c r="C17"/>
  <c r="C5"/>
  <c r="I23"/>
  <c r="O10" i="2"/>
  <c r="L22"/>
  <c r="E14"/>
  <c r="E15"/>
  <c r="I27" i="3"/>
  <c r="I40"/>
  <c r="C33"/>
  <c r="C20"/>
  <c r="I14"/>
  <c r="C7"/>
  <c r="G3" i="2"/>
  <c r="E8"/>
  <c r="E9"/>
  <c r="E10"/>
  <c r="E11"/>
  <c r="E12"/>
  <c r="E13"/>
  <c r="E16"/>
  <c r="E17"/>
  <c r="E18"/>
  <c r="E19"/>
  <c r="E20"/>
  <c r="E21"/>
  <c r="E22"/>
  <c r="E23"/>
  <c r="E24"/>
  <c r="E25"/>
  <c r="E26"/>
  <c r="E27"/>
  <c r="E28"/>
  <c r="E29"/>
  <c r="E30"/>
  <c r="E31"/>
  <c r="E32"/>
  <c r="E7"/>
  <c r="H7" i="7" l="1"/>
  <c r="H44"/>
  <c r="H42"/>
  <c r="H40"/>
  <c r="H38"/>
  <c r="H36"/>
  <c r="H34"/>
  <c r="H32"/>
  <c r="H30"/>
  <c r="H28"/>
  <c r="H26"/>
  <c r="H24"/>
  <c r="H22"/>
  <c r="H20"/>
  <c r="H18"/>
  <c r="H16"/>
  <c r="H14"/>
  <c r="H12"/>
  <c r="H10"/>
  <c r="H8"/>
  <c r="E46"/>
  <c r="G46"/>
  <c r="F46"/>
  <c r="D46"/>
  <c r="H45"/>
  <c r="H43"/>
  <c r="H41"/>
  <c r="H39"/>
  <c r="H37"/>
  <c r="H35"/>
  <c r="H33"/>
  <c r="H31"/>
  <c r="H29"/>
  <c r="H27"/>
  <c r="H25"/>
  <c r="H23"/>
  <c r="H21"/>
  <c r="H19"/>
  <c r="H17"/>
  <c r="H15"/>
  <c r="H13"/>
  <c r="H11"/>
  <c r="H9"/>
  <c r="I44"/>
  <c r="I42"/>
  <c r="I40"/>
  <c r="I38"/>
  <c r="I36"/>
  <c r="I34"/>
  <c r="I32"/>
  <c r="I30"/>
  <c r="I28"/>
  <c r="I26"/>
  <c r="I24"/>
  <c r="I22"/>
  <c r="I20"/>
  <c r="I18"/>
  <c r="I16"/>
  <c r="I14"/>
  <c r="I12"/>
  <c r="I10"/>
  <c r="I8"/>
  <c r="I45"/>
  <c r="I43"/>
  <c r="I41"/>
  <c r="I39"/>
  <c r="I37"/>
  <c r="I35"/>
  <c r="I33"/>
  <c r="I31"/>
  <c r="I29"/>
  <c r="I27"/>
  <c r="I25"/>
  <c r="I23"/>
  <c r="I21"/>
  <c r="I19"/>
  <c r="I17"/>
  <c r="I15"/>
  <c r="I13"/>
  <c r="I11"/>
  <c r="I9"/>
  <c r="I7"/>
  <c r="E4"/>
  <c r="D4"/>
  <c r="M25" i="6"/>
  <c r="F25"/>
  <c r="M36"/>
  <c r="I37"/>
  <c r="M37"/>
  <c r="F37"/>
  <c r="K37"/>
  <c r="L37" s="1"/>
  <c r="I25"/>
  <c r="K25"/>
  <c r="L25" s="1"/>
  <c r="L13"/>
  <c r="I13"/>
  <c r="F13"/>
  <c r="H354" i="5"/>
  <c r="H167"/>
  <c r="G178"/>
  <c r="H189"/>
  <c r="G200"/>
  <c r="H211"/>
  <c r="G222"/>
  <c r="H233"/>
  <c r="H255"/>
  <c r="G266"/>
  <c r="H277"/>
  <c r="H299"/>
  <c r="H365"/>
  <c r="H387"/>
  <c r="G398"/>
  <c r="H409"/>
  <c r="G420"/>
  <c r="H12"/>
  <c r="G24"/>
  <c r="G35"/>
  <c r="G46"/>
  <c r="G57"/>
  <c r="G68"/>
  <c r="G79"/>
  <c r="G90"/>
  <c r="G101"/>
  <c r="G112"/>
  <c r="G123"/>
  <c r="G134"/>
  <c r="G145"/>
  <c r="G156"/>
  <c r="G244"/>
  <c r="G321"/>
  <c r="G332"/>
  <c r="G343"/>
  <c r="G376"/>
  <c r="G310"/>
  <c r="G288"/>
  <c r="G354"/>
  <c r="J354" s="1"/>
  <c r="G167"/>
  <c r="I167" s="1"/>
  <c r="H178"/>
  <c r="I178" s="1"/>
  <c r="G189"/>
  <c r="I189" s="1"/>
  <c r="H200"/>
  <c r="I200" s="1"/>
  <c r="G211"/>
  <c r="I211" s="1"/>
  <c r="H222"/>
  <c r="I222" s="1"/>
  <c r="G233"/>
  <c r="I233" s="1"/>
  <c r="G255"/>
  <c r="I255" s="1"/>
  <c r="H266"/>
  <c r="J266" s="1"/>
  <c r="G277"/>
  <c r="G299"/>
  <c r="G365"/>
  <c r="I365" s="1"/>
  <c r="G387"/>
  <c r="H398"/>
  <c r="J398" s="1"/>
  <c r="G409"/>
  <c r="I409" s="1"/>
  <c r="H420"/>
  <c r="J420" s="1"/>
  <c r="G12"/>
  <c r="I12" s="1"/>
  <c r="H24"/>
  <c r="I24" s="1"/>
  <c r="H35"/>
  <c r="J35" s="1"/>
  <c r="H46"/>
  <c r="I46" s="1"/>
  <c r="H57"/>
  <c r="J57" s="1"/>
  <c r="H68"/>
  <c r="J68" s="1"/>
  <c r="H79"/>
  <c r="J79" s="1"/>
  <c r="H90"/>
  <c r="I90" s="1"/>
  <c r="H101"/>
  <c r="J101" s="1"/>
  <c r="H112"/>
  <c r="I112" s="1"/>
  <c r="H123"/>
  <c r="J123" s="1"/>
  <c r="H134"/>
  <c r="I134" s="1"/>
  <c r="H145"/>
  <c r="J145" s="1"/>
  <c r="H156"/>
  <c r="J156" s="1"/>
  <c r="H244"/>
  <c r="H321"/>
  <c r="I321" s="1"/>
  <c r="H332"/>
  <c r="J332" s="1"/>
  <c r="H343"/>
  <c r="I343" s="1"/>
  <c r="H376"/>
  <c r="J376" s="1"/>
  <c r="H310"/>
  <c r="J310" s="1"/>
  <c r="H288"/>
  <c r="I420"/>
  <c r="I387"/>
  <c r="I354"/>
  <c r="J288"/>
  <c r="I277"/>
  <c r="I299"/>
  <c r="J277"/>
  <c r="I266"/>
  <c r="J255"/>
  <c r="J244"/>
  <c r="J222"/>
  <c r="G41" i="3"/>
  <c r="H41"/>
  <c r="H15"/>
  <c r="G28"/>
  <c r="G15"/>
  <c r="H28"/>
  <c r="I28" s="1"/>
  <c r="I46" i="7" l="1"/>
  <c r="H46"/>
  <c r="J90" i="5"/>
  <c r="J178"/>
  <c r="I156"/>
  <c r="I68"/>
  <c r="J46"/>
  <c r="J24"/>
  <c r="J200"/>
  <c r="I79"/>
  <c r="I288"/>
  <c r="I123"/>
  <c r="I57"/>
  <c r="I35"/>
  <c r="J387"/>
  <c r="J211"/>
  <c r="J167"/>
  <c r="I332"/>
  <c r="I244"/>
  <c r="I145"/>
  <c r="I101"/>
  <c r="J12"/>
  <c r="J409"/>
  <c r="J299"/>
  <c r="J233"/>
  <c r="J189"/>
  <c r="I15" i="3"/>
  <c r="J112" i="5"/>
  <c r="J365"/>
  <c r="I398"/>
  <c r="I376"/>
  <c r="J321"/>
  <c r="J134"/>
  <c r="J343"/>
  <c r="I310"/>
  <c r="J15" i="3"/>
  <c r="I41"/>
  <c r="J28"/>
  <c r="J41"/>
  <c r="H3" i="2" l="1"/>
  <c r="E42" i="1"/>
  <c r="D42"/>
</calcChain>
</file>

<file path=xl/sharedStrings.xml><?xml version="1.0" encoding="utf-8"?>
<sst xmlns="http://schemas.openxmlformats.org/spreadsheetml/2006/main" count="979" uniqueCount="183">
  <si>
    <t>DAFTAR NAMA ACCOUNT PT. KHARISMA DIGITAL</t>
  </si>
  <si>
    <t>No - Acc</t>
  </si>
  <si>
    <t>Perkiraan</t>
  </si>
  <si>
    <t>Ref</t>
  </si>
  <si>
    <t>Debit</t>
  </si>
  <si>
    <t>Kredit</t>
  </si>
  <si>
    <t>1-1100</t>
  </si>
  <si>
    <t>1-1110</t>
  </si>
  <si>
    <t>1-1120</t>
  </si>
  <si>
    <t>1-1130</t>
  </si>
  <si>
    <t>1-1140</t>
  </si>
  <si>
    <t>1-1150</t>
  </si>
  <si>
    <t>1-1170</t>
  </si>
  <si>
    <t>1-1180</t>
  </si>
  <si>
    <t>1-1190</t>
  </si>
  <si>
    <t>1-1200</t>
  </si>
  <si>
    <t>1-1210</t>
  </si>
  <si>
    <t>1-1220</t>
  </si>
  <si>
    <t>1-1230</t>
  </si>
  <si>
    <t>1-21000</t>
  </si>
  <si>
    <t>1-21200</t>
  </si>
  <si>
    <t>1-21301</t>
  </si>
  <si>
    <t>1-21300</t>
  </si>
  <si>
    <t>1-21400</t>
  </si>
  <si>
    <t>1-21401</t>
  </si>
  <si>
    <t>2-1100</t>
  </si>
  <si>
    <t>2-1130</t>
  </si>
  <si>
    <t>2-1140</t>
  </si>
  <si>
    <t>2-2100</t>
  </si>
  <si>
    <t>3-1100</t>
  </si>
  <si>
    <t>3-1200</t>
  </si>
  <si>
    <t>4-1000</t>
  </si>
  <si>
    <t>4-2000</t>
  </si>
  <si>
    <t>4-3000</t>
  </si>
  <si>
    <t>5-1000</t>
  </si>
  <si>
    <t>6-1100</t>
  </si>
  <si>
    <t>6-2100</t>
  </si>
  <si>
    <t>6-2200</t>
  </si>
  <si>
    <t>6-2300</t>
  </si>
  <si>
    <t>6-2400</t>
  </si>
  <si>
    <t>8-1000</t>
  </si>
  <si>
    <t>8-2000</t>
  </si>
  <si>
    <t>9-1000</t>
  </si>
  <si>
    <t>9-2000</t>
  </si>
  <si>
    <t>kas kecil</t>
  </si>
  <si>
    <t>bank</t>
  </si>
  <si>
    <t>surat surat berharga</t>
  </si>
  <si>
    <t>piutang usaha</t>
  </si>
  <si>
    <t>cadangan kerugian piutang</t>
  </si>
  <si>
    <t>piutang karyawan</t>
  </si>
  <si>
    <t>persediaan barang dagangan</t>
  </si>
  <si>
    <t>persediaan perlengkapan kantor</t>
  </si>
  <si>
    <t>persediaan perlengakapan toko</t>
  </si>
  <si>
    <t>ppn masukan</t>
  </si>
  <si>
    <t>pajak dibayar dimuka</t>
  </si>
  <si>
    <t>asuransi dibayar dimuka</t>
  </si>
  <si>
    <t>tanah</t>
  </si>
  <si>
    <t>bangunan</t>
  </si>
  <si>
    <t>akumulasi penyusutan bangunan</t>
  </si>
  <si>
    <t>kendaraan</t>
  </si>
  <si>
    <t xml:space="preserve">akumulasi penyusutan kendaraan </t>
  </si>
  <si>
    <t>peralatan</t>
  </si>
  <si>
    <t>akumulasi penyusutan peralatan</t>
  </si>
  <si>
    <t>hutang usaha</t>
  </si>
  <si>
    <t>ppn keluaran</t>
  </si>
  <si>
    <t>hutang pajak pengahasilan</t>
  </si>
  <si>
    <t>hutang bank</t>
  </si>
  <si>
    <t>modal saham</t>
  </si>
  <si>
    <t>laba ditahan</t>
  </si>
  <si>
    <t>penjualan</t>
  </si>
  <si>
    <t>potongan penjualan</t>
  </si>
  <si>
    <t>retur penjualan</t>
  </si>
  <si>
    <t>harga pokok penjualan</t>
  </si>
  <si>
    <t>biaya gaji dan upah penjualan</t>
  </si>
  <si>
    <t>biaya gaji dan upah admin</t>
  </si>
  <si>
    <t>biaya listrik telp dan air</t>
  </si>
  <si>
    <t>biaya pemeliharaan dan perbaikan</t>
  </si>
  <si>
    <t>biaya entertain</t>
  </si>
  <si>
    <t>pendapatan jasa giro</t>
  </si>
  <si>
    <t>pendapatan deviden</t>
  </si>
  <si>
    <t>biaya administrasi bank</t>
  </si>
  <si>
    <t>biaya bunga bank</t>
  </si>
  <si>
    <t>Total</t>
  </si>
  <si>
    <t>iklan dibayar dimuka</t>
  </si>
  <si>
    <t>1-21201</t>
  </si>
  <si>
    <t>Daftar piutang usaha PT Kharisma Digital</t>
  </si>
  <si>
    <t>No akun</t>
  </si>
  <si>
    <t>Nama pelanggan</t>
  </si>
  <si>
    <t>Jumlah piutang</t>
  </si>
  <si>
    <t>keterangan</t>
  </si>
  <si>
    <t>CS-001</t>
  </si>
  <si>
    <t>CS-002</t>
  </si>
  <si>
    <t>CS-003</t>
  </si>
  <si>
    <t>Miraco digital</t>
  </si>
  <si>
    <t>Panorama foto</t>
  </si>
  <si>
    <t>Muhamad fadjar</t>
  </si>
  <si>
    <t>Tanggal 25 oktober 2011,Termin 2/10 n/30</t>
  </si>
  <si>
    <t>Tanggal 03 november 2011,Termin 2/10 n/30</t>
  </si>
  <si>
    <t>Jumlah persediaan</t>
  </si>
  <si>
    <t>Barang A</t>
  </si>
  <si>
    <t>Barang B</t>
  </si>
  <si>
    <t>Barang C</t>
  </si>
  <si>
    <t>PT. KHARISMA DIGITAL</t>
  </si>
  <si>
    <t>JURNAL UMUM</t>
  </si>
  <si>
    <t>UNTUK BULAN DESEMBER 2011</t>
  </si>
  <si>
    <t>NO.ACC</t>
  </si>
  <si>
    <t>TGL</t>
  </si>
  <si>
    <t>NO.BUKTI</t>
  </si>
  <si>
    <t>KODE COST, VEND, PERSD</t>
  </si>
  <si>
    <t>URAIAN / KETERANGAN</t>
  </si>
  <si>
    <t>REF</t>
  </si>
  <si>
    <t>DEBIT</t>
  </si>
  <si>
    <t>KREDIT</t>
  </si>
  <si>
    <t>KODE PERSEDIAAN</t>
  </si>
  <si>
    <t>BARANG MASUK</t>
  </si>
  <si>
    <t>BARANG KELUAR</t>
  </si>
  <si>
    <t>QTTY</t>
  </si>
  <si>
    <t>HARGA</t>
  </si>
  <si>
    <t>JUMLAH</t>
  </si>
  <si>
    <t>BUKU BANTU PIUTANG</t>
  </si>
  <si>
    <t>PIUTANG USAHA</t>
  </si>
  <si>
    <t>Kode Costumer :</t>
  </si>
  <si>
    <t>Nama Costumer :</t>
  </si>
  <si>
    <t>Alamat Costumer :</t>
  </si>
  <si>
    <t>Telp/Hp :</t>
  </si>
  <si>
    <t>NO. ACC</t>
  </si>
  <si>
    <t>NO. BUKTI</t>
  </si>
  <si>
    <t>KODE COST</t>
  </si>
  <si>
    <t>R/F</t>
  </si>
  <si>
    <t>SALDO</t>
  </si>
  <si>
    <t>Saldo Awal</t>
  </si>
  <si>
    <t>Saldo Akhir</t>
  </si>
  <si>
    <t>BUKU BANTU HUTANG</t>
  </si>
  <si>
    <t>Kode Vendor :</t>
  </si>
  <si>
    <t>Nama Vendor :</t>
  </si>
  <si>
    <t>Alamat Vendor :</t>
  </si>
  <si>
    <t>NO BUKTI</t>
  </si>
  <si>
    <t>URAIAN/KETERANGAN</t>
  </si>
  <si>
    <t>Mutasi Hutang</t>
  </si>
  <si>
    <t>BUKU BESAR</t>
  </si>
  <si>
    <t>No. ACC :</t>
  </si>
  <si>
    <t>Nama ACC :</t>
  </si>
  <si>
    <t xml:space="preserve"> </t>
  </si>
  <si>
    <t>BUKU BANTU PERSEDIAAN</t>
  </si>
  <si>
    <t>Kode Persediaan :</t>
  </si>
  <si>
    <t>N-001</t>
  </si>
  <si>
    <t>Nama Persediaan :</t>
  </si>
  <si>
    <t>Barang Masuk</t>
  </si>
  <si>
    <t>Barang Keluar</t>
  </si>
  <si>
    <t>Qtty</t>
  </si>
  <si>
    <t>Harga</t>
  </si>
  <si>
    <t>Jumlah</t>
  </si>
  <si>
    <t>N-002</t>
  </si>
  <si>
    <t>N-003</t>
  </si>
  <si>
    <t>Jumlah unit</t>
  </si>
  <si>
    <t>hargasatuan</t>
  </si>
  <si>
    <t>PT KHARISMA DIGITAL</t>
  </si>
  <si>
    <t>NERACA SALDO</t>
  </si>
  <si>
    <t>SALDO AWAL</t>
  </si>
  <si>
    <t>MUTASI</t>
  </si>
  <si>
    <t>SALDO AKHIR</t>
  </si>
  <si>
    <t xml:space="preserve">DEBIT </t>
  </si>
  <si>
    <t>ASET</t>
  </si>
  <si>
    <t>Asset lancar</t>
  </si>
  <si>
    <t>Asset tetap</t>
  </si>
  <si>
    <t>UTANG</t>
  </si>
  <si>
    <t>Utang lancar</t>
  </si>
  <si>
    <t>utang jangka panjang</t>
  </si>
  <si>
    <t>Total utang</t>
  </si>
  <si>
    <t>Ekuitas</t>
  </si>
  <si>
    <t>Modal</t>
  </si>
  <si>
    <t>Laba ditahan</t>
  </si>
  <si>
    <t>Jumlah modal</t>
  </si>
  <si>
    <t>Jumlah asset</t>
  </si>
  <si>
    <t>Jumlah modal+utang</t>
  </si>
  <si>
    <t>LABA RUGI</t>
  </si>
  <si>
    <t>Pendapatan</t>
  </si>
  <si>
    <t>penjualan bersih</t>
  </si>
  <si>
    <t>laba penjualan</t>
  </si>
  <si>
    <t>biaya usaha</t>
  </si>
  <si>
    <t>laba usaha</t>
  </si>
  <si>
    <t>pajak penghasilan</t>
  </si>
  <si>
    <t>laba bersih</t>
  </si>
</sst>
</file>

<file path=xl/styles.xml><?xml version="1.0" encoding="utf-8"?>
<styleSheet xmlns="http://schemas.openxmlformats.org/spreadsheetml/2006/main">
  <numFmts count="6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_-;_-@_-"/>
    <numFmt numFmtId="166" formatCode="_-* #,##0.00_-;\-* #,##0.00_-;_-* &quot;-&quot;??_-;_-@_-"/>
    <numFmt numFmtId="167" formatCode="_-* #,##0_-;\-* #,##0_-;_-* &quot;-&quot;??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ck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97">
    <xf numFmtId="0" fontId="0" fillId="0" borderId="0" xfId="0"/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49" fontId="0" fillId="0" borderId="0" xfId="0" applyNumberFormat="1"/>
    <xf numFmtId="49" fontId="0" fillId="0" borderId="4" xfId="0" applyNumberFormat="1" applyBorder="1"/>
    <xf numFmtId="0" fontId="0" fillId="0" borderId="4" xfId="0" applyBorder="1"/>
    <xf numFmtId="0" fontId="0" fillId="0" borderId="0" xfId="0" applyBorder="1"/>
    <xf numFmtId="49" fontId="0" fillId="0" borderId="0" xfId="0" applyNumberFormat="1" applyBorder="1"/>
    <xf numFmtId="164" fontId="0" fillId="0" borderId="4" xfId="1" applyNumberFormat="1" applyFont="1" applyBorder="1"/>
    <xf numFmtId="164" fontId="0" fillId="0" borderId="0" xfId="1" applyNumberFormat="1" applyFont="1"/>
    <xf numFmtId="0" fontId="2" fillId="0" borderId="4" xfId="0" applyFont="1" applyBorder="1"/>
    <xf numFmtId="0" fontId="0" fillId="0" borderId="0" xfId="0" applyAlignment="1">
      <alignment vertical="center"/>
    </xf>
    <xf numFmtId="165" fontId="0" fillId="0" borderId="0" xfId="0" applyNumberFormat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vertical="center"/>
    </xf>
    <xf numFmtId="0" fontId="2" fillId="0" borderId="0" xfId="0" applyFont="1"/>
    <xf numFmtId="0" fontId="0" fillId="0" borderId="7" xfId="0" applyBorder="1"/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0" fillId="0" borderId="0" xfId="0" applyBorder="1" applyAlignment="1">
      <alignment horizontal="left" vertical="center"/>
    </xf>
    <xf numFmtId="0" fontId="0" fillId="0" borderId="9" xfId="0" applyBorder="1"/>
    <xf numFmtId="0" fontId="0" fillId="0" borderId="10" xfId="0" applyBorder="1"/>
    <xf numFmtId="0" fontId="2" fillId="0" borderId="11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9" xfId="0" applyBorder="1"/>
    <xf numFmtId="0" fontId="0" fillId="0" borderId="17" xfId="0" applyBorder="1"/>
    <xf numFmtId="14" fontId="0" fillId="0" borderId="4" xfId="0" applyNumberFormat="1" applyBorder="1"/>
    <xf numFmtId="166" fontId="0" fillId="0" borderId="4" xfId="1" applyNumberFormat="1" applyFont="1" applyBorder="1" applyAlignment="1">
      <alignment horizontal="center"/>
    </xf>
    <xf numFmtId="165" fontId="0" fillId="0" borderId="4" xfId="2" applyNumberFormat="1" applyFont="1" applyBorder="1" applyAlignment="1">
      <alignment horizontal="center"/>
    </xf>
    <xf numFmtId="166" fontId="0" fillId="0" borderId="17" xfId="1" applyNumberFormat="1" applyFont="1" applyBorder="1" applyAlignment="1">
      <alignment horizontal="center"/>
    </xf>
    <xf numFmtId="165" fontId="0" fillId="0" borderId="4" xfId="0" applyNumberFormat="1" applyBorder="1" applyAlignment="1">
      <alignment horizontal="center"/>
    </xf>
    <xf numFmtId="167" fontId="0" fillId="0" borderId="17" xfId="1" applyNumberFormat="1" applyFont="1" applyBorder="1" applyAlignment="1">
      <alignment horizontal="center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2" fillId="2" borderId="1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0" fillId="0" borderId="23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11" xfId="0" applyBorder="1"/>
    <xf numFmtId="15" fontId="0" fillId="0" borderId="4" xfId="0" applyNumberFormat="1" applyBorder="1"/>
    <xf numFmtId="167" fontId="0" fillId="0" borderId="4" xfId="1" applyNumberFormat="1" applyFont="1" applyBorder="1"/>
    <xf numFmtId="167" fontId="0" fillId="0" borderId="17" xfId="1" applyNumberFormat="1" applyFont="1" applyBorder="1"/>
    <xf numFmtId="0" fontId="0" fillId="0" borderId="16" xfId="0" applyBorder="1"/>
    <xf numFmtId="15" fontId="0" fillId="0" borderId="5" xfId="0" applyNumberFormat="1" applyBorder="1"/>
    <xf numFmtId="0" fontId="0" fillId="0" borderId="5" xfId="0" applyBorder="1"/>
    <xf numFmtId="167" fontId="0" fillId="0" borderId="5" xfId="1" applyNumberFormat="1" applyFont="1" applyBorder="1"/>
    <xf numFmtId="167" fontId="0" fillId="0" borderId="26" xfId="1" applyNumberFormat="1" applyFont="1" applyBorder="1"/>
    <xf numFmtId="0" fontId="2" fillId="2" borderId="1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/>
    <xf numFmtId="165" fontId="0" fillId="0" borderId="4" xfId="2" applyNumberFormat="1" applyFont="1" applyBorder="1"/>
    <xf numFmtId="165" fontId="0" fillId="0" borderId="17" xfId="2" applyNumberFormat="1" applyFont="1" applyBorder="1"/>
    <xf numFmtId="0" fontId="2" fillId="2" borderId="1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49" fontId="0" fillId="0" borderId="9" xfId="0" applyNumberFormat="1" applyBorder="1"/>
    <xf numFmtId="15" fontId="0" fillId="0" borderId="19" xfId="0" applyNumberFormat="1" applyBorder="1"/>
    <xf numFmtId="15" fontId="0" fillId="0" borderId="16" xfId="0" applyNumberFormat="1" applyBorder="1"/>
    <xf numFmtId="165" fontId="0" fillId="0" borderId="5" xfId="2" applyNumberFormat="1" applyFont="1" applyBorder="1"/>
    <xf numFmtId="0" fontId="2" fillId="2" borderId="19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64" fontId="0" fillId="0" borderId="0" xfId="0" applyNumberFormat="1"/>
    <xf numFmtId="49" fontId="0" fillId="0" borderId="1" xfId="0" applyNumberFormat="1" applyBorder="1"/>
    <xf numFmtId="0" fontId="2" fillId="0" borderId="27" xfId="0" applyFont="1" applyBorder="1"/>
    <xf numFmtId="0" fontId="0" fillId="0" borderId="28" xfId="0" applyBorder="1"/>
    <xf numFmtId="0" fontId="2" fillId="0" borderId="28" xfId="0" applyFont="1" applyBorder="1"/>
    <xf numFmtId="0" fontId="2" fillId="0" borderId="29" xfId="0" applyFont="1" applyBorder="1"/>
    <xf numFmtId="0" fontId="0" fillId="0" borderId="0" xfId="0" applyAlignment="1">
      <alignment horizontal="right"/>
    </xf>
  </cellXfs>
  <cellStyles count="3">
    <cellStyle name="Comma" xfId="1" builtinId="3"/>
    <cellStyle name="Comma [0]" xfId="2" builtinId="6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71"/>
  <sheetViews>
    <sheetView topLeftCell="A12" workbookViewId="0">
      <selection activeCell="A3" sqref="A3:A41"/>
    </sheetView>
  </sheetViews>
  <sheetFormatPr defaultRowHeight="15"/>
  <cols>
    <col min="2" max="2" width="32.85546875" customWidth="1"/>
    <col min="4" max="4" width="17.28515625" customWidth="1"/>
    <col min="5" max="5" width="18.7109375" customWidth="1"/>
    <col min="9" max="9" width="16.5703125" customWidth="1"/>
    <col min="10" max="10" width="19.7109375" customWidth="1"/>
    <col min="11" max="11" width="39.85546875" customWidth="1"/>
    <col min="12" max="12" width="16.42578125" customWidth="1"/>
  </cols>
  <sheetData>
    <row r="1" spans="1:12">
      <c r="A1" s="17" t="s">
        <v>0</v>
      </c>
      <c r="B1" s="18"/>
      <c r="C1" s="18"/>
      <c r="D1" s="18"/>
      <c r="E1" s="19"/>
    </row>
    <row r="2" spans="1:1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12">
      <c r="A3" s="4" t="s">
        <v>6</v>
      </c>
      <c r="B3" s="5" t="s">
        <v>44</v>
      </c>
      <c r="C3" s="5"/>
      <c r="D3" s="8">
        <v>5000000</v>
      </c>
      <c r="E3" s="8"/>
      <c r="H3" t="s">
        <v>85</v>
      </c>
    </row>
    <row r="4" spans="1:12">
      <c r="A4" s="4" t="s">
        <v>7</v>
      </c>
      <c r="B4" s="5" t="s">
        <v>45</v>
      </c>
      <c r="C4" s="5"/>
      <c r="D4" s="8">
        <v>208080282</v>
      </c>
      <c r="E4" s="8"/>
      <c r="H4" s="10" t="s">
        <v>86</v>
      </c>
      <c r="I4" s="10" t="s">
        <v>87</v>
      </c>
      <c r="J4" s="10" t="s">
        <v>88</v>
      </c>
      <c r="K4" s="10" t="s">
        <v>89</v>
      </c>
    </row>
    <row r="5" spans="1:12">
      <c r="A5" s="4" t="s">
        <v>8</v>
      </c>
      <c r="B5" s="5" t="s">
        <v>46</v>
      </c>
      <c r="C5" s="5"/>
      <c r="D5" s="8">
        <v>90405000</v>
      </c>
      <c r="E5" s="8"/>
      <c r="H5" s="5" t="s">
        <v>90</v>
      </c>
      <c r="I5" s="5" t="s">
        <v>93</v>
      </c>
      <c r="J5" s="8">
        <v>104000000</v>
      </c>
      <c r="K5" s="5" t="s">
        <v>96</v>
      </c>
    </row>
    <row r="6" spans="1:12">
      <c r="A6" s="4" t="s">
        <v>9</v>
      </c>
      <c r="B6" s="5" t="s">
        <v>47</v>
      </c>
      <c r="C6" s="5"/>
      <c r="D6" s="8">
        <v>181500000</v>
      </c>
      <c r="E6" s="8"/>
      <c r="H6" s="5" t="s">
        <v>91</v>
      </c>
      <c r="I6" s="5" t="s">
        <v>94</v>
      </c>
      <c r="J6" s="8">
        <v>77500000</v>
      </c>
      <c r="K6" s="5" t="s">
        <v>97</v>
      </c>
    </row>
    <row r="7" spans="1:12">
      <c r="A7" s="4" t="s">
        <v>10</v>
      </c>
      <c r="B7" s="5" t="s">
        <v>48</v>
      </c>
      <c r="C7" s="5"/>
      <c r="D7" s="8"/>
      <c r="E7" s="8">
        <v>10840000</v>
      </c>
      <c r="H7" s="5" t="s">
        <v>92</v>
      </c>
      <c r="I7" s="5" t="s">
        <v>95</v>
      </c>
      <c r="J7" s="8">
        <v>50000000</v>
      </c>
      <c r="K7" s="5"/>
    </row>
    <row r="8" spans="1:12">
      <c r="A8" s="4" t="s">
        <v>11</v>
      </c>
      <c r="B8" s="5" t="s">
        <v>49</v>
      </c>
      <c r="C8" s="5"/>
      <c r="D8" s="8">
        <v>2100000</v>
      </c>
      <c r="E8" s="8"/>
      <c r="H8" s="5"/>
      <c r="I8" s="5"/>
      <c r="J8" s="8">
        <v>231500000</v>
      </c>
      <c r="K8" s="5"/>
    </row>
    <row r="9" spans="1:12">
      <c r="A9" s="4" t="s">
        <v>12</v>
      </c>
      <c r="B9" s="5" t="s">
        <v>50</v>
      </c>
      <c r="C9" s="5"/>
      <c r="D9" s="8">
        <v>891600000</v>
      </c>
      <c r="E9" s="8"/>
    </row>
    <row r="10" spans="1:12">
      <c r="A10" s="4" t="s">
        <v>13</v>
      </c>
      <c r="B10" s="5" t="s">
        <v>51</v>
      </c>
      <c r="C10" s="5"/>
      <c r="D10" s="8">
        <v>2580000</v>
      </c>
      <c r="E10" s="8"/>
    </row>
    <row r="11" spans="1:12">
      <c r="A11" s="4" t="s">
        <v>14</v>
      </c>
      <c r="B11" s="5" t="s">
        <v>52</v>
      </c>
      <c r="C11" s="5"/>
      <c r="D11" s="8">
        <v>5900000</v>
      </c>
      <c r="E11" s="8"/>
      <c r="H11" s="5" t="s">
        <v>86</v>
      </c>
      <c r="I11" s="5" t="s">
        <v>87</v>
      </c>
      <c r="J11" s="5" t="s">
        <v>98</v>
      </c>
      <c r="K11" s="5" t="s">
        <v>154</v>
      </c>
      <c r="L11" s="5" t="s">
        <v>155</v>
      </c>
    </row>
    <row r="12" spans="1:12">
      <c r="A12" s="4" t="s">
        <v>15</v>
      </c>
      <c r="B12" s="5" t="s">
        <v>53</v>
      </c>
      <c r="C12" s="5"/>
      <c r="D12" s="8">
        <v>19600000</v>
      </c>
      <c r="E12" s="8"/>
      <c r="H12" s="5" t="s">
        <v>145</v>
      </c>
      <c r="I12" s="5" t="s">
        <v>99</v>
      </c>
      <c r="J12" s="8">
        <v>63000000</v>
      </c>
      <c r="K12" s="89">
        <v>3</v>
      </c>
      <c r="L12" s="5">
        <v>21000000</v>
      </c>
    </row>
    <row r="13" spans="1:12">
      <c r="A13" s="4" t="s">
        <v>16</v>
      </c>
      <c r="B13" s="5" t="s">
        <v>54</v>
      </c>
      <c r="C13" s="5"/>
      <c r="D13" s="8">
        <v>32000000</v>
      </c>
      <c r="E13" s="8"/>
      <c r="H13" s="5" t="s">
        <v>152</v>
      </c>
      <c r="I13" s="5" t="s">
        <v>100</v>
      </c>
      <c r="J13" s="8">
        <v>37500000</v>
      </c>
      <c r="K13" s="89">
        <v>2</v>
      </c>
      <c r="L13" s="5">
        <v>18750000</v>
      </c>
    </row>
    <row r="14" spans="1:12">
      <c r="A14" s="4" t="s">
        <v>17</v>
      </c>
      <c r="B14" s="5" t="s">
        <v>55</v>
      </c>
      <c r="C14" s="5"/>
      <c r="D14" s="8">
        <v>31200000</v>
      </c>
      <c r="E14" s="8"/>
      <c r="H14" s="5" t="s">
        <v>153</v>
      </c>
      <c r="I14" s="5" t="s">
        <v>101</v>
      </c>
      <c r="J14" s="8">
        <v>15000000</v>
      </c>
      <c r="K14" s="89">
        <v>1</v>
      </c>
      <c r="L14" s="5">
        <v>15000000</v>
      </c>
    </row>
    <row r="15" spans="1:12">
      <c r="A15" s="4" t="s">
        <v>18</v>
      </c>
      <c r="B15" s="5" t="s">
        <v>83</v>
      </c>
      <c r="C15" s="5"/>
      <c r="D15" s="8">
        <v>3000000</v>
      </c>
      <c r="E15" s="8"/>
      <c r="H15" s="5"/>
      <c r="I15" s="5"/>
      <c r="J15" s="8">
        <v>231500000</v>
      </c>
      <c r="K15" s="5"/>
      <c r="L15" s="5"/>
    </row>
    <row r="16" spans="1:12">
      <c r="A16" s="4" t="s">
        <v>19</v>
      </c>
      <c r="B16" s="5" t="s">
        <v>56</v>
      </c>
      <c r="C16" s="5"/>
      <c r="D16" s="8">
        <v>165000000</v>
      </c>
      <c r="E16" s="8"/>
      <c r="L16" s="65"/>
    </row>
    <row r="17" spans="1:12">
      <c r="A17" s="4" t="s">
        <v>20</v>
      </c>
      <c r="B17" s="5" t="s">
        <v>57</v>
      </c>
      <c r="C17" s="5"/>
      <c r="D17" s="8">
        <v>210000000</v>
      </c>
      <c r="E17" s="8"/>
      <c r="K17" s="6"/>
      <c r="L17" s="6"/>
    </row>
    <row r="18" spans="1:12">
      <c r="A18" s="4" t="s">
        <v>84</v>
      </c>
      <c r="B18" s="5" t="s">
        <v>58</v>
      </c>
      <c r="C18" s="5"/>
      <c r="D18" s="8"/>
      <c r="E18" s="8">
        <v>105000000</v>
      </c>
      <c r="K18" s="6"/>
      <c r="L18" s="6"/>
    </row>
    <row r="19" spans="1:12">
      <c r="A19" s="4" t="s">
        <v>22</v>
      </c>
      <c r="B19" s="5" t="s">
        <v>59</v>
      </c>
      <c r="C19" s="5"/>
      <c r="D19" s="8">
        <v>175000000</v>
      </c>
      <c r="E19" s="8"/>
      <c r="K19" s="6"/>
      <c r="L19" s="6"/>
    </row>
    <row r="20" spans="1:12">
      <c r="A20" s="4" t="s">
        <v>21</v>
      </c>
      <c r="B20" s="5" t="s">
        <v>60</v>
      </c>
      <c r="C20" s="5"/>
      <c r="D20" s="8"/>
      <c r="E20" s="8">
        <v>108862304</v>
      </c>
      <c r="K20" s="6"/>
      <c r="L20" s="6"/>
    </row>
    <row r="21" spans="1:12">
      <c r="A21" s="4" t="s">
        <v>23</v>
      </c>
      <c r="B21" s="5" t="s">
        <v>61</v>
      </c>
      <c r="C21" s="5"/>
      <c r="D21" s="8">
        <v>220000000</v>
      </c>
      <c r="E21" s="8"/>
      <c r="H21" s="6"/>
      <c r="I21" s="6"/>
      <c r="K21" s="6"/>
      <c r="L21" s="6"/>
    </row>
    <row r="22" spans="1:12">
      <c r="A22" s="4" t="s">
        <v>24</v>
      </c>
      <c r="B22" s="5" t="s">
        <v>62</v>
      </c>
      <c r="C22" s="5"/>
      <c r="D22" s="8"/>
      <c r="E22" s="8">
        <v>188240740</v>
      </c>
      <c r="H22" s="6"/>
      <c r="I22" s="6"/>
      <c r="K22" s="6"/>
      <c r="L22" s="6"/>
    </row>
    <row r="23" spans="1:12">
      <c r="A23" s="4" t="s">
        <v>25</v>
      </c>
      <c r="B23" s="5" t="s">
        <v>63</v>
      </c>
      <c r="C23" s="5"/>
      <c r="D23" s="8"/>
      <c r="E23" s="8">
        <v>196000000</v>
      </c>
      <c r="H23" s="7"/>
      <c r="I23" s="6"/>
      <c r="K23" s="6"/>
      <c r="L23" s="6"/>
    </row>
    <row r="24" spans="1:12">
      <c r="A24" s="4" t="s">
        <v>26</v>
      </c>
      <c r="B24" s="5" t="s">
        <v>64</v>
      </c>
      <c r="C24" s="5"/>
      <c r="D24" s="8"/>
      <c r="E24" s="8">
        <v>23520000</v>
      </c>
      <c r="H24" s="7"/>
      <c r="I24" s="6"/>
      <c r="K24" s="6"/>
      <c r="L24" s="6"/>
    </row>
    <row r="25" spans="1:12">
      <c r="A25" s="4" t="s">
        <v>27</v>
      </c>
      <c r="B25" s="5" t="s">
        <v>65</v>
      </c>
      <c r="C25" s="5"/>
      <c r="D25" s="8"/>
      <c r="E25" s="8"/>
      <c r="H25" s="7"/>
      <c r="I25" s="6"/>
      <c r="K25" s="6"/>
      <c r="L25" s="6"/>
    </row>
    <row r="26" spans="1:12">
      <c r="A26" s="4" t="s">
        <v>28</v>
      </c>
      <c r="B26" s="5" t="s">
        <v>66</v>
      </c>
      <c r="C26" s="5"/>
      <c r="D26" s="8"/>
      <c r="E26" s="8">
        <v>301909436</v>
      </c>
      <c r="H26" s="7"/>
      <c r="I26" s="6"/>
    </row>
    <row r="27" spans="1:12">
      <c r="A27" s="4" t="s">
        <v>29</v>
      </c>
      <c r="B27" s="5" t="s">
        <v>67</v>
      </c>
      <c r="C27" s="5"/>
      <c r="D27" s="8"/>
      <c r="E27" s="8">
        <v>700000000</v>
      </c>
      <c r="H27" s="7"/>
      <c r="I27" s="6"/>
    </row>
    <row r="28" spans="1:12">
      <c r="A28" s="4" t="s">
        <v>30</v>
      </c>
      <c r="B28" s="5" t="s">
        <v>68</v>
      </c>
      <c r="C28" s="5"/>
      <c r="D28" s="8"/>
      <c r="E28" s="8">
        <v>576000000</v>
      </c>
      <c r="H28" s="7"/>
      <c r="I28" s="6"/>
    </row>
    <row r="29" spans="1:12">
      <c r="A29" s="4" t="s">
        <v>31</v>
      </c>
      <c r="B29" s="5" t="s">
        <v>69</v>
      </c>
      <c r="C29" s="5"/>
      <c r="D29" s="8"/>
      <c r="E29" s="8">
        <v>975700000</v>
      </c>
      <c r="H29" s="7"/>
      <c r="I29" s="6"/>
    </row>
    <row r="30" spans="1:12">
      <c r="A30" s="4" t="s">
        <v>32</v>
      </c>
      <c r="B30" s="5" t="s">
        <v>70</v>
      </c>
      <c r="C30" s="5"/>
      <c r="D30" s="8">
        <v>9757000</v>
      </c>
      <c r="E30" s="8"/>
      <c r="H30" s="7"/>
      <c r="I30" s="6"/>
    </row>
    <row r="31" spans="1:12">
      <c r="A31" s="4" t="s">
        <v>33</v>
      </c>
      <c r="B31" s="5" t="s">
        <v>71</v>
      </c>
      <c r="C31" s="5"/>
      <c r="D31" s="8">
        <v>29271000</v>
      </c>
      <c r="E31" s="8"/>
      <c r="H31" s="7"/>
      <c r="I31" s="6"/>
    </row>
    <row r="32" spans="1:12">
      <c r="A32" s="4" t="s">
        <v>34</v>
      </c>
      <c r="B32" s="5" t="s">
        <v>72</v>
      </c>
      <c r="C32" s="5"/>
      <c r="D32" s="8">
        <v>682990000</v>
      </c>
      <c r="E32" s="8"/>
      <c r="H32" s="7"/>
      <c r="I32" s="6"/>
    </row>
    <row r="33" spans="1:9">
      <c r="A33" s="4" t="s">
        <v>35</v>
      </c>
      <c r="B33" s="5" t="s">
        <v>73</v>
      </c>
      <c r="C33" s="5"/>
      <c r="D33" s="8">
        <v>50000000</v>
      </c>
      <c r="E33" s="8"/>
      <c r="H33" s="7"/>
      <c r="I33" s="6"/>
    </row>
    <row r="34" spans="1:9">
      <c r="A34" s="4" t="s">
        <v>36</v>
      </c>
      <c r="B34" s="5" t="s">
        <v>74</v>
      </c>
      <c r="C34" s="5"/>
      <c r="D34" s="8">
        <v>100000000</v>
      </c>
      <c r="E34" s="8"/>
      <c r="H34" s="7"/>
      <c r="I34" s="6"/>
    </row>
    <row r="35" spans="1:9">
      <c r="A35" s="4" t="s">
        <v>37</v>
      </c>
      <c r="B35" s="5" t="s">
        <v>75</v>
      </c>
      <c r="C35" s="5"/>
      <c r="D35" s="8">
        <v>12700000</v>
      </c>
      <c r="E35" s="8"/>
      <c r="H35" s="7"/>
      <c r="I35" s="6"/>
    </row>
    <row r="36" spans="1:9">
      <c r="A36" s="4" t="s">
        <v>38</v>
      </c>
      <c r="B36" s="5" t="s">
        <v>76</v>
      </c>
      <c r="C36" s="5"/>
      <c r="D36" s="8">
        <v>6850000</v>
      </c>
      <c r="E36" s="8"/>
      <c r="H36" s="7"/>
      <c r="I36" s="6"/>
    </row>
    <row r="37" spans="1:9">
      <c r="A37" s="4" t="s">
        <v>39</v>
      </c>
      <c r="B37" s="5" t="s">
        <v>77</v>
      </c>
      <c r="C37" s="5"/>
      <c r="D37" s="8">
        <v>1600000</v>
      </c>
      <c r="E37" s="8"/>
      <c r="H37" s="7"/>
      <c r="I37" s="6"/>
    </row>
    <row r="38" spans="1:9">
      <c r="A38" s="4" t="s">
        <v>40</v>
      </c>
      <c r="B38" s="5" t="s">
        <v>78</v>
      </c>
      <c r="C38" s="5"/>
      <c r="D38" s="8"/>
      <c r="E38" s="8">
        <v>3500000</v>
      </c>
      <c r="H38" s="7"/>
      <c r="I38" s="6"/>
    </row>
    <row r="39" spans="1:9">
      <c r="A39" s="4" t="s">
        <v>41</v>
      </c>
      <c r="B39" s="5" t="s">
        <v>79</v>
      </c>
      <c r="C39" s="5"/>
      <c r="D39" s="8"/>
      <c r="E39" s="8">
        <v>12045000</v>
      </c>
      <c r="H39" s="7"/>
      <c r="I39" s="6"/>
    </row>
    <row r="40" spans="1:9">
      <c r="A40" s="4" t="s">
        <v>42</v>
      </c>
      <c r="B40" s="5" t="s">
        <v>80</v>
      </c>
      <c r="C40" s="5"/>
      <c r="D40" s="8">
        <v>55000</v>
      </c>
      <c r="E40" s="8"/>
      <c r="H40" s="7"/>
      <c r="I40" s="6"/>
    </row>
    <row r="41" spans="1:9">
      <c r="A41" s="4" t="s">
        <v>43</v>
      </c>
      <c r="B41" s="5" t="s">
        <v>81</v>
      </c>
      <c r="C41" s="5"/>
      <c r="D41" s="8">
        <v>65429198</v>
      </c>
      <c r="E41" s="8"/>
      <c r="H41" s="7"/>
      <c r="I41" s="6"/>
    </row>
    <row r="42" spans="1:9">
      <c r="A42" s="4"/>
      <c r="B42" s="20" t="s">
        <v>82</v>
      </c>
      <c r="C42" s="21"/>
      <c r="D42" s="8">
        <f>SUM(D3:D41)</f>
        <v>3201617480</v>
      </c>
      <c r="E42" s="8">
        <f>SUM(E3:E41)</f>
        <v>3201617480</v>
      </c>
      <c r="H42" s="7"/>
      <c r="I42" s="6"/>
    </row>
    <row r="43" spans="1:9">
      <c r="A43" s="3"/>
      <c r="D43" s="9"/>
      <c r="E43" s="9"/>
      <c r="H43" s="7"/>
      <c r="I43" s="6"/>
    </row>
    <row r="44" spans="1:9">
      <c r="A44" s="3"/>
      <c r="H44" s="7"/>
      <c r="I44" s="6"/>
    </row>
    <row r="45" spans="1:9">
      <c r="A45" s="3"/>
      <c r="H45" s="7"/>
      <c r="I45" s="6"/>
    </row>
    <row r="46" spans="1:9">
      <c r="A46" s="3"/>
      <c r="H46" s="7"/>
      <c r="I46" s="6"/>
    </row>
    <row r="47" spans="1:9">
      <c r="A47" s="3"/>
      <c r="H47" s="6"/>
      <c r="I47" s="6"/>
    </row>
    <row r="48" spans="1:9">
      <c r="A48" s="3"/>
      <c r="H48" s="6"/>
      <c r="I48" s="6"/>
    </row>
    <row r="49" spans="1:1">
      <c r="A49" s="3"/>
    </row>
    <row r="50" spans="1:1">
      <c r="A50" s="3"/>
    </row>
    <row r="51" spans="1:1">
      <c r="A51" s="3"/>
    </row>
    <row r="52" spans="1:1">
      <c r="A52" s="3"/>
    </row>
    <row r="53" spans="1:1">
      <c r="A53" s="3"/>
    </row>
    <row r="54" spans="1:1">
      <c r="A54" s="3"/>
    </row>
    <row r="55" spans="1:1">
      <c r="A55" s="3"/>
    </row>
    <row r="56" spans="1:1">
      <c r="A56" s="3"/>
    </row>
    <row r="57" spans="1:1">
      <c r="A57" s="3"/>
    </row>
    <row r="58" spans="1:1">
      <c r="A58" s="3"/>
    </row>
    <row r="59" spans="1:1">
      <c r="A59" s="3"/>
    </row>
    <row r="60" spans="1:1">
      <c r="A60" s="3"/>
    </row>
    <row r="61" spans="1:1">
      <c r="A61" s="3"/>
    </row>
    <row r="62" spans="1:1">
      <c r="A62" s="3"/>
    </row>
    <row r="63" spans="1:1">
      <c r="A63" s="3"/>
    </row>
    <row r="64" spans="1:1">
      <c r="A64" s="3"/>
    </row>
    <row r="65" spans="1:1">
      <c r="A65" s="3"/>
    </row>
    <row r="66" spans="1:1">
      <c r="A66" s="3"/>
    </row>
    <row r="67" spans="1:1">
      <c r="A67" s="3"/>
    </row>
    <row r="68" spans="1:1">
      <c r="A68" s="3"/>
    </row>
    <row r="69" spans="1:1">
      <c r="A69" s="3"/>
    </row>
    <row r="70" spans="1:1">
      <c r="A70" s="3"/>
    </row>
    <row r="71" spans="1:1">
      <c r="A71" s="3"/>
    </row>
    <row r="72" spans="1:1">
      <c r="A72" s="3"/>
    </row>
    <row r="73" spans="1:1">
      <c r="A73" s="3"/>
    </row>
    <row r="74" spans="1:1">
      <c r="A74" s="3"/>
    </row>
    <row r="75" spans="1:1">
      <c r="A75" s="3"/>
    </row>
    <row r="76" spans="1:1">
      <c r="A76" s="3"/>
    </row>
    <row r="77" spans="1:1">
      <c r="A77" s="3"/>
    </row>
    <row r="78" spans="1:1">
      <c r="A78" s="3"/>
    </row>
    <row r="79" spans="1:1">
      <c r="A79" s="3"/>
    </row>
    <row r="80" spans="1:1">
      <c r="A80" s="3"/>
    </row>
    <row r="81" spans="1:1">
      <c r="A81" s="3"/>
    </row>
    <row r="82" spans="1:1">
      <c r="A82" s="3"/>
    </row>
    <row r="83" spans="1:1">
      <c r="A83" s="3"/>
    </row>
    <row r="84" spans="1:1">
      <c r="A84" s="3"/>
    </row>
    <row r="85" spans="1:1">
      <c r="A85" s="3"/>
    </row>
    <row r="86" spans="1:1">
      <c r="A86" s="3"/>
    </row>
    <row r="87" spans="1:1">
      <c r="A87" s="3"/>
    </row>
    <row r="88" spans="1:1">
      <c r="A88" s="3"/>
    </row>
    <row r="89" spans="1:1">
      <c r="A89" s="3"/>
    </row>
    <row r="90" spans="1:1">
      <c r="A90" s="3"/>
    </row>
    <row r="91" spans="1:1">
      <c r="A91" s="3"/>
    </row>
    <row r="92" spans="1:1">
      <c r="A92" s="3"/>
    </row>
    <row r="93" spans="1:1">
      <c r="A93" s="3"/>
    </row>
    <row r="94" spans="1:1">
      <c r="A94" s="3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</sheetData>
  <mergeCells count="2">
    <mergeCell ref="A1:E1"/>
    <mergeCell ref="B42:C4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2"/>
  <sheetViews>
    <sheetView topLeftCell="A3" workbookViewId="0">
      <selection activeCell="I26" sqref="I26"/>
    </sheetView>
  </sheetViews>
  <sheetFormatPr defaultRowHeight="15"/>
  <cols>
    <col min="3" max="3" width="10.5703125" customWidth="1"/>
    <col min="5" max="5" width="28.7109375" customWidth="1"/>
    <col min="7" max="7" width="12.28515625" customWidth="1"/>
    <col min="8" max="8" width="13.5703125" customWidth="1"/>
    <col min="9" max="9" width="13" customWidth="1"/>
    <col min="10" max="10" width="13.85546875" customWidth="1"/>
    <col min="11" max="11" width="13.28515625" customWidth="1"/>
    <col min="12" max="12" width="14.28515625" customWidth="1"/>
    <col min="13" max="13" width="13.28515625" customWidth="1"/>
    <col min="14" max="14" width="11.85546875" customWidth="1"/>
    <col min="15" max="15" width="14.28515625" customWidth="1"/>
  </cols>
  <sheetData>
    <row r="1" spans="1:15">
      <c r="A1" s="11" t="s">
        <v>102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>
      <c r="A2" s="11" t="s">
        <v>103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5">
      <c r="A3" s="11" t="s">
        <v>104</v>
      </c>
      <c r="B3" s="11"/>
      <c r="C3" s="11"/>
      <c r="D3" s="11"/>
      <c r="E3" s="11"/>
      <c r="F3" s="11"/>
      <c r="G3" s="12">
        <f>SUM(G8:G179)</f>
        <v>101075000</v>
      </c>
      <c r="H3" s="12">
        <f>SUM(H8:H169)</f>
        <v>126075000</v>
      </c>
      <c r="I3" s="11"/>
      <c r="J3" s="11"/>
      <c r="K3" s="11"/>
      <c r="L3" s="11"/>
      <c r="M3" s="11"/>
      <c r="N3" s="11"/>
    </row>
    <row r="5" spans="1:15">
      <c r="A5" s="22" t="s">
        <v>105</v>
      </c>
      <c r="B5" s="22" t="s">
        <v>106</v>
      </c>
      <c r="C5" s="22" t="s">
        <v>107</v>
      </c>
      <c r="D5" s="24" t="s">
        <v>108</v>
      </c>
      <c r="E5" s="22" t="s">
        <v>109</v>
      </c>
      <c r="F5" s="22" t="s">
        <v>110</v>
      </c>
      <c r="G5" s="22" t="s">
        <v>111</v>
      </c>
      <c r="H5" s="22" t="s">
        <v>112</v>
      </c>
      <c r="I5" s="23" t="s">
        <v>113</v>
      </c>
      <c r="J5" s="22" t="s">
        <v>114</v>
      </c>
      <c r="K5" s="22"/>
      <c r="L5" s="22"/>
      <c r="M5" s="22" t="s">
        <v>115</v>
      </c>
      <c r="N5" s="22"/>
      <c r="O5" s="22"/>
    </row>
    <row r="6" spans="1:15">
      <c r="A6" s="22"/>
      <c r="B6" s="22"/>
      <c r="C6" s="22"/>
      <c r="D6" s="25"/>
      <c r="E6" s="22"/>
      <c r="F6" s="22"/>
      <c r="G6" s="22"/>
      <c r="H6" s="22"/>
      <c r="I6" s="23"/>
      <c r="J6" s="1" t="s">
        <v>116</v>
      </c>
      <c r="K6" s="1" t="s">
        <v>117</v>
      </c>
      <c r="L6" s="1" t="s">
        <v>118</v>
      </c>
      <c r="M6" s="1" t="s">
        <v>116</v>
      </c>
      <c r="N6" s="1" t="s">
        <v>117</v>
      </c>
      <c r="O6" s="1" t="s">
        <v>118</v>
      </c>
    </row>
    <row r="7" spans="1:15">
      <c r="A7" s="26" t="s">
        <v>7</v>
      </c>
      <c r="B7" s="5"/>
      <c r="C7" s="5"/>
      <c r="D7" s="5"/>
      <c r="E7" s="5" t="str">
        <f>VLOOKUP(A7,'master akun'!$A$3:$B$41,2,FALSE)</f>
        <v>bank</v>
      </c>
      <c r="F7" s="5"/>
      <c r="G7" s="8">
        <v>25000000</v>
      </c>
      <c r="H7" s="8"/>
      <c r="I7" s="8"/>
      <c r="J7" s="8"/>
      <c r="K7" s="8"/>
      <c r="L7" s="8"/>
      <c r="M7" s="8"/>
      <c r="N7" s="8"/>
      <c r="O7" s="8"/>
    </row>
    <row r="8" spans="1:15">
      <c r="A8" s="5" t="s">
        <v>31</v>
      </c>
      <c r="B8" s="5"/>
      <c r="C8" s="5"/>
      <c r="D8" s="5"/>
      <c r="E8" s="5" t="str">
        <f>VLOOKUP(A8,'master akun'!$A$3:$B$41,2,FALSE)</f>
        <v>penjualan</v>
      </c>
      <c r="F8" s="5"/>
      <c r="G8" s="8"/>
      <c r="H8" s="8">
        <v>22500000</v>
      </c>
      <c r="I8" s="8"/>
      <c r="J8" s="8"/>
      <c r="K8" s="8"/>
      <c r="L8" s="8"/>
      <c r="M8" s="8"/>
      <c r="N8" s="8"/>
      <c r="O8" s="8"/>
    </row>
    <row r="9" spans="1:15">
      <c r="A9" s="5" t="s">
        <v>26</v>
      </c>
      <c r="B9" s="5"/>
      <c r="C9" s="5"/>
      <c r="D9" s="5"/>
      <c r="E9" s="5" t="str">
        <f>VLOOKUP(A9,'master akun'!$A$3:$B$41,2,FALSE)</f>
        <v>ppn keluaran</v>
      </c>
      <c r="F9" s="5"/>
      <c r="G9" s="8"/>
      <c r="H9" s="8">
        <v>2500000</v>
      </c>
      <c r="I9" s="8"/>
      <c r="J9" s="8"/>
      <c r="K9" s="8"/>
      <c r="L9" s="8"/>
      <c r="M9" s="8"/>
      <c r="N9" s="8"/>
      <c r="O9" s="8"/>
    </row>
    <row r="10" spans="1:15">
      <c r="A10" s="5" t="s">
        <v>34</v>
      </c>
      <c r="B10" s="5"/>
      <c r="C10" s="5"/>
      <c r="D10" s="5" t="s">
        <v>145</v>
      </c>
      <c r="E10" s="5" t="str">
        <f>VLOOKUP(A10,'master akun'!$A$3:$B$41,2,FALSE)</f>
        <v>harga pokok penjualan</v>
      </c>
      <c r="F10" s="5"/>
      <c r="G10" s="8">
        <v>21000000</v>
      </c>
      <c r="H10" s="8"/>
      <c r="I10" s="8"/>
      <c r="J10" s="8"/>
      <c r="K10" s="8"/>
      <c r="L10" s="8"/>
      <c r="M10" s="8">
        <v>1</v>
      </c>
      <c r="N10" s="8">
        <v>21000000</v>
      </c>
      <c r="O10" s="8">
        <f>M10*N10</f>
        <v>21000000</v>
      </c>
    </row>
    <row r="11" spans="1:15">
      <c r="A11" s="5" t="s">
        <v>12</v>
      </c>
      <c r="B11" s="5"/>
      <c r="C11" s="5"/>
      <c r="D11" s="5"/>
      <c r="E11" s="5" t="str">
        <f>VLOOKUP(A11,'master akun'!$A$3:$B$41,2,FALSE)</f>
        <v>persediaan barang dagangan</v>
      </c>
      <c r="F11" s="5"/>
      <c r="G11" s="8"/>
      <c r="H11" s="8">
        <v>21000000</v>
      </c>
      <c r="I11" s="8"/>
      <c r="J11" s="8"/>
      <c r="K11" s="8"/>
      <c r="L11" s="8"/>
      <c r="M11" s="8"/>
      <c r="N11" s="8"/>
      <c r="O11" s="8"/>
    </row>
    <row r="12" spans="1:15">
      <c r="A12" s="4" t="s">
        <v>37</v>
      </c>
      <c r="B12" s="5"/>
      <c r="C12" s="5"/>
      <c r="D12" s="5"/>
      <c r="E12" s="5" t="str">
        <f>VLOOKUP(A12,'master akun'!$A$3:$B$41,2,FALSE)</f>
        <v>biaya listrik telp dan air</v>
      </c>
      <c r="F12" s="5"/>
      <c r="G12" s="8">
        <v>5600000</v>
      </c>
      <c r="H12" s="8"/>
      <c r="I12" s="8"/>
      <c r="J12" s="8"/>
      <c r="K12" s="8"/>
      <c r="L12" s="8"/>
      <c r="M12" s="8"/>
      <c r="N12" s="8"/>
      <c r="O12" s="8"/>
    </row>
    <row r="13" spans="1:15">
      <c r="A13" s="4" t="s">
        <v>7</v>
      </c>
      <c r="B13" s="5"/>
      <c r="C13" s="5"/>
      <c r="D13" s="5"/>
      <c r="E13" s="5" t="str">
        <f>VLOOKUP(A13,'master akun'!$A$3:$B$41,2,FALSE)</f>
        <v>bank</v>
      </c>
      <c r="F13" s="5"/>
      <c r="G13" s="8"/>
      <c r="H13" s="8">
        <v>5600000</v>
      </c>
      <c r="I13" s="8"/>
      <c r="J13" s="8"/>
      <c r="K13" s="8"/>
      <c r="L13" s="8"/>
      <c r="M13" s="8"/>
      <c r="N13" s="8"/>
      <c r="O13" s="8"/>
    </row>
    <row r="14" spans="1:15">
      <c r="A14" s="4" t="s">
        <v>35</v>
      </c>
      <c r="B14" s="5"/>
      <c r="C14" s="5"/>
      <c r="D14" s="5"/>
      <c r="E14" s="5" t="str">
        <f>VLOOKUP(A14,'master akun'!$A$3:$B$41,2,FALSE)</f>
        <v>biaya gaji dan upah penjualan</v>
      </c>
      <c r="F14" s="5"/>
      <c r="G14" s="8">
        <v>14000000</v>
      </c>
      <c r="H14" s="8"/>
      <c r="I14" s="8"/>
      <c r="J14" s="8"/>
      <c r="K14" s="8"/>
      <c r="L14" s="8"/>
      <c r="M14" s="8"/>
      <c r="N14" s="8"/>
      <c r="O14" s="8"/>
    </row>
    <row r="15" spans="1:15">
      <c r="A15" s="4" t="s">
        <v>36</v>
      </c>
      <c r="B15" s="5"/>
      <c r="C15" s="5"/>
      <c r="D15" s="5"/>
      <c r="E15" s="5" t="str">
        <f>VLOOKUP(A15,'master akun'!$A$3:$B$41,2,FALSE)</f>
        <v>biaya gaji dan upah admin</v>
      </c>
      <c r="F15" s="5"/>
      <c r="G15" s="8">
        <v>14000000</v>
      </c>
      <c r="H15" s="8"/>
      <c r="I15" s="8"/>
      <c r="J15" s="8"/>
      <c r="K15" s="8"/>
      <c r="L15" s="8"/>
      <c r="M15" s="8"/>
      <c r="N15" s="8"/>
      <c r="O15" s="8"/>
    </row>
    <row r="16" spans="1:15">
      <c r="A16" s="4" t="s">
        <v>7</v>
      </c>
      <c r="B16" s="5"/>
      <c r="C16" s="5"/>
      <c r="D16" s="5"/>
      <c r="E16" s="5" t="str">
        <f>VLOOKUP(A16,'master akun'!$A$3:$B$41,2,FALSE)</f>
        <v>bank</v>
      </c>
      <c r="F16" s="5"/>
      <c r="G16" s="8"/>
      <c r="H16" s="8">
        <v>28000000</v>
      </c>
      <c r="I16" s="8"/>
      <c r="J16" s="8"/>
      <c r="K16" s="8"/>
      <c r="L16" s="8"/>
      <c r="M16" s="8"/>
      <c r="N16" s="8"/>
      <c r="O16" s="8"/>
    </row>
    <row r="17" spans="1:15">
      <c r="A17" s="4" t="s">
        <v>39</v>
      </c>
      <c r="B17" s="5"/>
      <c r="C17" s="5"/>
      <c r="D17" s="5"/>
      <c r="E17" s="5" t="str">
        <f>VLOOKUP(A17,'master akun'!$A$3:$B$41,2,FALSE)</f>
        <v>biaya entertain</v>
      </c>
      <c r="F17" s="5"/>
      <c r="G17" s="8">
        <v>475000</v>
      </c>
      <c r="H17" s="8"/>
      <c r="I17" s="8"/>
      <c r="J17" s="8"/>
      <c r="K17" s="8"/>
      <c r="L17" s="8"/>
      <c r="M17" s="8"/>
      <c r="N17" s="8"/>
      <c r="O17" s="8"/>
    </row>
    <row r="18" spans="1:15">
      <c r="A18" s="4" t="s">
        <v>6</v>
      </c>
      <c r="B18" s="5"/>
      <c r="C18" s="5"/>
      <c r="D18" s="5"/>
      <c r="E18" s="5" t="str">
        <f>VLOOKUP(A18,'master akun'!$A$3:$B$41,2,FALSE)</f>
        <v>kas kecil</v>
      </c>
      <c r="F18" s="5"/>
      <c r="G18" s="8"/>
      <c r="H18" s="8">
        <v>475000</v>
      </c>
      <c r="I18" s="8"/>
      <c r="J18" s="8"/>
      <c r="K18" s="8"/>
      <c r="L18" s="8"/>
      <c r="M18" s="8"/>
      <c r="N18" s="8"/>
      <c r="O18" s="8"/>
    </row>
    <row r="19" spans="1:15">
      <c r="A19" s="4" t="s">
        <v>33</v>
      </c>
      <c r="B19" s="5"/>
      <c r="C19" s="5"/>
      <c r="D19" s="5"/>
      <c r="E19" s="5" t="str">
        <f>VLOOKUP(A19,'master akun'!$A$3:$B$41,2,FALSE)</f>
        <v>retur penjualan</v>
      </c>
      <c r="F19" s="5"/>
      <c r="G19" s="8">
        <v>22500000</v>
      </c>
      <c r="H19" s="8"/>
      <c r="I19" s="8"/>
      <c r="J19" s="8"/>
      <c r="K19" s="8"/>
      <c r="L19" s="8"/>
      <c r="M19" s="8"/>
      <c r="N19" s="8"/>
      <c r="O19" s="8"/>
    </row>
    <row r="20" spans="1:15">
      <c r="A20" s="4" t="s">
        <v>26</v>
      </c>
      <c r="B20" s="5"/>
      <c r="C20" s="5"/>
      <c r="D20" s="5"/>
      <c r="E20" s="5" t="str">
        <f>VLOOKUP(A20,'master akun'!$A$3:$B$41,2,FALSE)</f>
        <v>ppn keluaran</v>
      </c>
      <c r="F20" s="5"/>
      <c r="G20" s="8">
        <v>2500000</v>
      </c>
      <c r="H20" s="8"/>
      <c r="I20" s="8"/>
      <c r="J20" s="8"/>
      <c r="K20" s="8"/>
      <c r="L20" s="8"/>
      <c r="M20" s="8"/>
      <c r="N20" s="8"/>
      <c r="O20" s="8"/>
    </row>
    <row r="21" spans="1:15">
      <c r="A21" s="4" t="s">
        <v>7</v>
      </c>
      <c r="B21" s="5"/>
      <c r="C21" s="5"/>
      <c r="D21" s="5"/>
      <c r="E21" s="5" t="str">
        <f>VLOOKUP(A21,'master akun'!$A$3:$B$41,2,FALSE)</f>
        <v>bank</v>
      </c>
      <c r="F21" s="5"/>
      <c r="G21" s="8"/>
      <c r="H21" s="8">
        <v>25000000</v>
      </c>
      <c r="I21" s="8"/>
      <c r="J21" s="8"/>
      <c r="K21" s="8"/>
      <c r="L21" s="8"/>
      <c r="M21" s="8"/>
      <c r="N21" s="8"/>
      <c r="O21" s="8"/>
    </row>
    <row r="22" spans="1:15">
      <c r="A22" s="4" t="s">
        <v>12</v>
      </c>
      <c r="B22" s="5"/>
      <c r="C22" s="5"/>
      <c r="D22" s="5" t="s">
        <v>145</v>
      </c>
      <c r="E22" s="5" t="str">
        <f>VLOOKUP(A22,'master akun'!$A$3:$B$41,2,FALSE)</f>
        <v>persediaan barang dagangan</v>
      </c>
      <c r="F22" s="5"/>
      <c r="G22" s="8">
        <v>21000000</v>
      </c>
      <c r="H22" s="8"/>
      <c r="I22" s="8"/>
      <c r="J22" s="8">
        <v>1</v>
      </c>
      <c r="K22" s="8">
        <v>21000000</v>
      </c>
      <c r="L22" s="8">
        <f>J22*K22</f>
        <v>21000000</v>
      </c>
      <c r="M22" s="8"/>
      <c r="N22" s="8"/>
      <c r="O22" s="8"/>
    </row>
    <row r="23" spans="1:15">
      <c r="A23" s="4" t="s">
        <v>34</v>
      </c>
      <c r="B23" s="5"/>
      <c r="C23" s="5"/>
      <c r="D23" s="5"/>
      <c r="E23" s="5" t="str">
        <f>VLOOKUP(A23,'master akun'!$A$3:$B$41,2,FALSE)</f>
        <v>harga pokok penjualan</v>
      </c>
      <c r="F23" s="5"/>
      <c r="G23" s="5"/>
      <c r="H23" s="5">
        <v>21000000</v>
      </c>
      <c r="I23" s="5"/>
      <c r="J23" s="5"/>
      <c r="K23" s="5"/>
      <c r="L23" s="5"/>
      <c r="M23" s="5"/>
      <c r="N23" s="5"/>
      <c r="O23" s="5"/>
    </row>
    <row r="24" spans="1:15">
      <c r="A24" s="4"/>
      <c r="B24" s="5"/>
      <c r="C24" s="5"/>
      <c r="D24" s="5"/>
      <c r="E24" s="5" t="e">
        <f>VLOOKUP(A24,'master akun'!$A$3:$B$41,2,FALSE)</f>
        <v>#N/A</v>
      </c>
      <c r="F24" s="5"/>
      <c r="G24" s="5"/>
      <c r="H24" s="5"/>
      <c r="I24" s="5"/>
      <c r="J24" s="5"/>
      <c r="K24" s="5"/>
      <c r="L24" s="5"/>
      <c r="M24" s="5"/>
      <c r="N24" s="5"/>
      <c r="O24" s="5"/>
    </row>
    <row r="25" spans="1:15">
      <c r="A25" s="4"/>
      <c r="B25" s="5"/>
      <c r="C25" s="5"/>
      <c r="D25" s="5"/>
      <c r="E25" s="5" t="e">
        <f>VLOOKUP(A25,'master akun'!$A$3:$B$41,2,FALSE)</f>
        <v>#N/A</v>
      </c>
      <c r="F25" s="5"/>
      <c r="G25" s="5"/>
      <c r="H25" s="5"/>
      <c r="I25" s="5"/>
      <c r="J25" s="5"/>
      <c r="K25" s="5"/>
      <c r="L25" s="5"/>
      <c r="M25" s="5"/>
      <c r="N25" s="5"/>
      <c r="O25" s="5"/>
    </row>
    <row r="26" spans="1:15">
      <c r="A26" s="4"/>
      <c r="B26" s="5"/>
      <c r="C26" s="5"/>
      <c r="D26" s="5"/>
      <c r="E26" s="5" t="e">
        <f>VLOOKUP(A26,'master akun'!$A$3:$B$41,2,FALSE)</f>
        <v>#N/A</v>
      </c>
      <c r="F26" s="5"/>
      <c r="G26" s="5"/>
      <c r="H26" s="5"/>
      <c r="I26" s="5"/>
      <c r="J26" s="5"/>
      <c r="K26" s="5"/>
      <c r="L26" s="5"/>
      <c r="M26" s="5"/>
      <c r="N26" s="5"/>
      <c r="O26" s="5"/>
    </row>
    <row r="27" spans="1:15">
      <c r="A27" s="4"/>
      <c r="B27" s="5"/>
      <c r="C27" s="5"/>
      <c r="D27" s="5"/>
      <c r="E27" s="5" t="e">
        <f>VLOOKUP(A27,'master akun'!$A$3:$B$41,2,FALSE)</f>
        <v>#N/A</v>
      </c>
      <c r="F27" s="5"/>
      <c r="G27" s="5"/>
      <c r="H27" s="5"/>
      <c r="I27" s="5"/>
      <c r="J27" s="5"/>
      <c r="K27" s="5"/>
      <c r="L27" s="5"/>
      <c r="M27" s="5"/>
      <c r="N27" s="5"/>
      <c r="O27" s="5"/>
    </row>
    <row r="28" spans="1:15">
      <c r="A28" s="4"/>
      <c r="B28" s="5"/>
      <c r="C28" s="5"/>
      <c r="D28" s="5"/>
      <c r="E28" s="5" t="e">
        <f>VLOOKUP(A28,'master akun'!$A$3:$B$41,2,FALSE)</f>
        <v>#N/A</v>
      </c>
      <c r="F28" s="5"/>
      <c r="G28" s="5"/>
      <c r="H28" s="5"/>
      <c r="I28" s="5"/>
      <c r="J28" s="5"/>
      <c r="K28" s="5"/>
      <c r="L28" s="5"/>
      <c r="M28" s="5"/>
      <c r="N28" s="5"/>
      <c r="O28" s="5"/>
    </row>
    <row r="29" spans="1:15">
      <c r="A29" s="4"/>
      <c r="B29" s="5"/>
      <c r="C29" s="5"/>
      <c r="D29" s="5"/>
      <c r="E29" s="5" t="e">
        <f>VLOOKUP(A29,'master akun'!$A$3:$B$41,2,FALSE)</f>
        <v>#N/A</v>
      </c>
      <c r="F29" s="5"/>
      <c r="G29" s="5"/>
      <c r="H29" s="5"/>
      <c r="I29" s="5"/>
      <c r="J29" s="5"/>
      <c r="K29" s="5"/>
      <c r="L29" s="5"/>
      <c r="M29" s="5"/>
      <c r="N29" s="5"/>
      <c r="O29" s="5"/>
    </row>
    <row r="30" spans="1:15">
      <c r="A30" s="4"/>
      <c r="B30" s="5"/>
      <c r="C30" s="5"/>
      <c r="D30" s="5"/>
      <c r="E30" s="5" t="e">
        <f>VLOOKUP(A30,'master akun'!$A$3:$B$41,2,FALSE)</f>
        <v>#N/A</v>
      </c>
      <c r="F30" s="5"/>
      <c r="G30" s="5"/>
      <c r="H30" s="5"/>
      <c r="I30" s="5"/>
      <c r="J30" s="5"/>
      <c r="K30" s="5"/>
      <c r="L30" s="5"/>
      <c r="M30" s="5"/>
      <c r="N30" s="5"/>
      <c r="O30" s="5"/>
    </row>
    <row r="31" spans="1:15">
      <c r="A31" s="4"/>
      <c r="B31" s="5"/>
      <c r="C31" s="5"/>
      <c r="D31" s="5"/>
      <c r="E31" s="5" t="e">
        <f>VLOOKUP(A31,'master akun'!$A$3:$B$41,2,FALSE)</f>
        <v>#N/A</v>
      </c>
      <c r="F31" s="5"/>
      <c r="G31" s="5"/>
      <c r="H31" s="5"/>
      <c r="I31" s="5"/>
      <c r="J31" s="5"/>
      <c r="K31" s="5"/>
      <c r="L31" s="5"/>
      <c r="M31" s="5"/>
      <c r="N31" s="5"/>
      <c r="O31" s="5"/>
    </row>
    <row r="32" spans="1:15">
      <c r="A32" s="4"/>
      <c r="B32" s="5"/>
      <c r="C32" s="5"/>
      <c r="D32" s="5"/>
      <c r="E32" s="5" t="e">
        <f>VLOOKUP(A32,'master akun'!$A$3:$B$41,2,FALSE)</f>
        <v>#N/A</v>
      </c>
      <c r="F32" s="5"/>
      <c r="G32" s="5"/>
      <c r="H32" s="5"/>
      <c r="I32" s="5"/>
      <c r="J32" s="5"/>
      <c r="K32" s="5"/>
      <c r="L32" s="5"/>
      <c r="M32" s="5"/>
      <c r="N32" s="5"/>
      <c r="O32" s="5"/>
    </row>
  </sheetData>
  <mergeCells count="11">
    <mergeCell ref="F5:F6"/>
    <mergeCell ref="A5:A6"/>
    <mergeCell ref="B5:B6"/>
    <mergeCell ref="C5:C6"/>
    <mergeCell ref="D5:D6"/>
    <mergeCell ref="E5:E6"/>
    <mergeCell ref="G5:G6"/>
    <mergeCell ref="H5:H6"/>
    <mergeCell ref="I5:I6"/>
    <mergeCell ref="J5:L5"/>
    <mergeCell ref="M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42"/>
  <sheetViews>
    <sheetView tabSelected="1" topLeftCell="A12" workbookViewId="0">
      <selection activeCell="N31" sqref="N31"/>
    </sheetView>
  </sheetViews>
  <sheetFormatPr defaultRowHeight="15"/>
  <cols>
    <col min="2" max="2" width="16.85546875" customWidth="1"/>
    <col min="3" max="3" width="10.5703125" customWidth="1"/>
    <col min="4" max="4" width="12" customWidth="1"/>
    <col min="5" max="5" width="25" customWidth="1"/>
    <col min="7" max="7" width="13.28515625" customWidth="1"/>
    <col min="8" max="8" width="15" customWidth="1"/>
    <col min="9" max="9" width="14.140625" customWidth="1"/>
    <col min="10" max="10" width="13.5703125" customWidth="1"/>
  </cols>
  <sheetData>
    <row r="1" spans="1:10">
      <c r="A1" t="s">
        <v>102</v>
      </c>
    </row>
    <row r="2" spans="1:10">
      <c r="A2" t="s">
        <v>119</v>
      </c>
    </row>
    <row r="4" spans="1:10">
      <c r="A4" s="27" t="s">
        <v>120</v>
      </c>
    </row>
    <row r="5" spans="1:10" ht="15.75" thickBot="1">
      <c r="C5" s="28"/>
    </row>
    <row r="6" spans="1:10">
      <c r="A6" s="29" t="s">
        <v>121</v>
      </c>
      <c r="B6" s="30"/>
      <c r="C6" s="31" t="s">
        <v>90</v>
      </c>
      <c r="D6" s="32"/>
      <c r="E6" s="32"/>
      <c r="F6" s="32"/>
      <c r="G6" s="32"/>
      <c r="H6" s="32"/>
      <c r="I6" s="32"/>
      <c r="J6" s="33"/>
    </row>
    <row r="7" spans="1:10">
      <c r="A7" s="34" t="s">
        <v>122</v>
      </c>
      <c r="B7" s="35"/>
      <c r="C7" s="6" t="str">
        <f>VLOOKUP(C6,'master akun'!$H$5:$J$7,2,FALSE)</f>
        <v>Miraco digital</v>
      </c>
      <c r="D7" s="6"/>
      <c r="E7" s="6"/>
      <c r="F7" s="6"/>
      <c r="G7" s="6"/>
      <c r="H7" s="6"/>
      <c r="I7" s="6"/>
      <c r="J7" s="36"/>
    </row>
    <row r="8" spans="1:10">
      <c r="A8" s="34" t="s">
        <v>123</v>
      </c>
      <c r="B8" s="35"/>
      <c r="C8" s="6"/>
      <c r="D8" s="6"/>
      <c r="E8" s="6"/>
      <c r="F8" s="6"/>
      <c r="G8" s="6"/>
      <c r="H8" s="6"/>
      <c r="I8" s="6"/>
      <c r="J8" s="36"/>
    </row>
    <row r="9" spans="1:10">
      <c r="A9" s="34" t="s">
        <v>124</v>
      </c>
      <c r="B9" s="35"/>
      <c r="C9" s="6"/>
      <c r="D9" s="6"/>
      <c r="E9" s="6"/>
      <c r="F9" s="6"/>
      <c r="G9" s="6"/>
      <c r="H9" s="6"/>
      <c r="I9" s="6"/>
      <c r="J9" s="36"/>
    </row>
    <row r="10" spans="1:10">
      <c r="A10" s="37"/>
      <c r="B10" s="38"/>
      <c r="C10" s="38"/>
      <c r="D10" s="38"/>
      <c r="E10" s="38"/>
      <c r="F10" s="38"/>
      <c r="G10" s="38"/>
      <c r="H10" s="38"/>
      <c r="I10" s="38"/>
      <c r="J10" s="39"/>
    </row>
    <row r="11" spans="1:10">
      <c r="A11" s="51" t="s">
        <v>125</v>
      </c>
      <c r="B11" s="52" t="s">
        <v>106</v>
      </c>
      <c r="C11" s="52" t="s">
        <v>126</v>
      </c>
      <c r="D11" s="52" t="s">
        <v>127</v>
      </c>
      <c r="E11" s="52" t="s">
        <v>109</v>
      </c>
      <c r="F11" s="52" t="s">
        <v>128</v>
      </c>
      <c r="G11" s="52" t="s">
        <v>111</v>
      </c>
      <c r="H11" s="52" t="s">
        <v>112</v>
      </c>
      <c r="I11" s="22" t="s">
        <v>129</v>
      </c>
      <c r="J11" s="53"/>
    </row>
    <row r="12" spans="1:10">
      <c r="A12" s="54"/>
      <c r="B12" s="55"/>
      <c r="C12" s="55"/>
      <c r="D12" s="55"/>
      <c r="E12" s="55"/>
      <c r="F12" s="55"/>
      <c r="G12" s="55"/>
      <c r="H12" s="55"/>
      <c r="I12" s="13" t="s">
        <v>111</v>
      </c>
      <c r="J12" s="56" t="s">
        <v>112</v>
      </c>
    </row>
    <row r="13" spans="1:10">
      <c r="A13" s="40"/>
      <c r="B13" s="5"/>
      <c r="C13" s="5"/>
      <c r="D13" s="5"/>
      <c r="E13" s="5"/>
      <c r="F13" s="5"/>
      <c r="G13" s="5"/>
      <c r="H13" s="5"/>
      <c r="I13" s="5"/>
      <c r="J13" s="41"/>
    </row>
    <row r="14" spans="1:10">
      <c r="A14" s="40"/>
      <c r="B14" s="42"/>
      <c r="C14" s="5"/>
      <c r="D14" s="5"/>
      <c r="E14" s="5" t="s">
        <v>130</v>
      </c>
      <c r="F14" s="5"/>
      <c r="G14" s="43"/>
      <c r="H14" s="43"/>
      <c r="I14" s="44">
        <f>VLOOKUP(C6,'master akun'!$H$5:$J$7,3,FALSE)</f>
        <v>104000000</v>
      </c>
      <c r="J14" s="45"/>
    </row>
    <row r="15" spans="1:10">
      <c r="A15" s="40"/>
      <c r="B15" s="42"/>
      <c r="C15" s="5"/>
      <c r="D15" s="5"/>
      <c r="E15" s="5" t="s">
        <v>131</v>
      </c>
      <c r="F15" s="5"/>
      <c r="G15" s="44">
        <f ca="1">SUMIF('jurnal umum'!$D$7:$H$32,'buku besar piutang'!C6,'jurnal umum'!$G$7:$G$32)</f>
        <v>0</v>
      </c>
      <c r="H15" s="44">
        <f ca="1">SUMIF('jurnal umum'!$D$7:$H$32,'buku besar piutang'!D6,'jurnal umum'!$H$7:$H$32)</f>
        <v>0</v>
      </c>
      <c r="I15" s="46">
        <f ca="1">IF(I14+G15&gt;J14+H15,(I14+G15)-(J14+H15),0)</f>
        <v>104000000</v>
      </c>
      <c r="J15" s="47">
        <f ca="1">IF(J14+H15&gt;I14+G15,(J14+H15)-(I14+G15),0)</f>
        <v>0</v>
      </c>
    </row>
    <row r="16" spans="1:10" ht="15.75" thickBot="1">
      <c r="A16" s="48"/>
      <c r="B16" s="49"/>
      <c r="C16" s="49"/>
      <c r="D16" s="49"/>
      <c r="E16" s="49"/>
      <c r="F16" s="49"/>
      <c r="G16" s="49"/>
      <c r="H16" s="49"/>
      <c r="I16" s="49"/>
      <c r="J16" s="50"/>
    </row>
    <row r="18" spans="1:10" ht="15.75" thickBot="1"/>
    <row r="19" spans="1:10" ht="15.75" thickTop="1">
      <c r="A19" s="29" t="s">
        <v>121</v>
      </c>
      <c r="B19" s="30"/>
      <c r="C19" s="57" t="s">
        <v>91</v>
      </c>
      <c r="D19" s="32"/>
      <c r="E19" s="32"/>
      <c r="F19" s="32"/>
      <c r="G19" s="32"/>
      <c r="H19" s="32"/>
      <c r="I19" s="32"/>
      <c r="J19" s="33"/>
    </row>
    <row r="20" spans="1:10">
      <c r="A20" s="34" t="s">
        <v>122</v>
      </c>
      <c r="B20" s="35"/>
      <c r="C20" s="6" t="str">
        <f>VLOOKUP(C19,'master akun'!$H$5:$J$7,2,FALSE)</f>
        <v>Panorama foto</v>
      </c>
      <c r="D20" s="6"/>
      <c r="E20" s="6"/>
      <c r="F20" s="6"/>
      <c r="G20" s="6"/>
      <c r="H20" s="6"/>
      <c r="I20" s="6"/>
      <c r="J20" s="36"/>
    </row>
    <row r="21" spans="1:10">
      <c r="A21" s="34" t="s">
        <v>123</v>
      </c>
      <c r="B21" s="35"/>
      <c r="C21" s="6"/>
      <c r="D21" s="6"/>
      <c r="E21" s="6"/>
      <c r="F21" s="6"/>
      <c r="G21" s="6"/>
      <c r="H21" s="6"/>
      <c r="I21" s="6"/>
      <c r="J21" s="36"/>
    </row>
    <row r="22" spans="1:10">
      <c r="A22" s="34" t="s">
        <v>124</v>
      </c>
      <c r="B22" s="35"/>
      <c r="C22" s="6"/>
      <c r="D22" s="6"/>
      <c r="E22" s="6"/>
      <c r="F22" s="6"/>
      <c r="G22" s="6"/>
      <c r="H22" s="6"/>
      <c r="I22" s="6"/>
      <c r="J22" s="36"/>
    </row>
    <row r="23" spans="1:10">
      <c r="A23" s="37"/>
      <c r="B23" s="38"/>
      <c r="C23" s="38"/>
      <c r="D23" s="38"/>
      <c r="E23" s="38"/>
      <c r="F23" s="38"/>
      <c r="G23" s="38"/>
      <c r="H23" s="38"/>
      <c r="I23" s="38"/>
      <c r="J23" s="39"/>
    </row>
    <row r="24" spans="1:10">
      <c r="A24" s="51" t="s">
        <v>125</v>
      </c>
      <c r="B24" s="52" t="s">
        <v>106</v>
      </c>
      <c r="C24" s="52" t="s">
        <v>126</v>
      </c>
      <c r="D24" s="52" t="s">
        <v>127</v>
      </c>
      <c r="E24" s="52" t="s">
        <v>109</v>
      </c>
      <c r="F24" s="52" t="s">
        <v>128</v>
      </c>
      <c r="G24" s="52" t="s">
        <v>111</v>
      </c>
      <c r="H24" s="52" t="s">
        <v>112</v>
      </c>
      <c r="I24" s="22" t="s">
        <v>129</v>
      </c>
      <c r="J24" s="53"/>
    </row>
    <row r="25" spans="1:10">
      <c r="A25" s="54"/>
      <c r="B25" s="55"/>
      <c r="C25" s="55"/>
      <c r="D25" s="55"/>
      <c r="E25" s="55"/>
      <c r="F25" s="55"/>
      <c r="G25" s="55"/>
      <c r="H25" s="55"/>
      <c r="I25" s="13" t="s">
        <v>111</v>
      </c>
      <c r="J25" s="56" t="s">
        <v>112</v>
      </c>
    </row>
    <row r="26" spans="1:10">
      <c r="A26" s="40"/>
      <c r="B26" s="5"/>
      <c r="C26" s="5"/>
      <c r="D26" s="5"/>
      <c r="E26" s="5"/>
      <c r="F26" s="5"/>
      <c r="G26" s="5"/>
      <c r="H26" s="5"/>
      <c r="I26" s="5"/>
      <c r="J26" s="41"/>
    </row>
    <row r="27" spans="1:10">
      <c r="A27" s="40"/>
      <c r="B27" s="42"/>
      <c r="C27" s="5"/>
      <c r="D27" s="5"/>
      <c r="E27" s="5" t="s">
        <v>130</v>
      </c>
      <c r="F27" s="5"/>
      <c r="G27" s="43"/>
      <c r="H27" s="43"/>
      <c r="I27" s="44">
        <f>VLOOKUP(C19,'master akun'!$H$5:$J$7,3,FALSE)</f>
        <v>77500000</v>
      </c>
      <c r="J27" s="45"/>
    </row>
    <row r="28" spans="1:10">
      <c r="A28" s="40"/>
      <c r="B28" s="42"/>
      <c r="C28" s="5"/>
      <c r="D28" s="5"/>
      <c r="E28" s="5" t="s">
        <v>131</v>
      </c>
      <c r="F28" s="5"/>
      <c r="G28" s="44">
        <f ca="1">SUMIF('jurnal umum'!$D$7:$H$32,'buku besar piutang'!C19,'jurnal umum'!$G$7:$G$32)</f>
        <v>0</v>
      </c>
      <c r="H28" s="44">
        <f ca="1">SUMIF('jurnal umum'!$D$7:$H$32,'buku besar piutang'!D19,'jurnal umum'!$H$7:$H$32)</f>
        <v>0</v>
      </c>
      <c r="I28" s="46">
        <f ca="1">IF(I27+G28&gt;J27+H28,(I27+G28)-(J27+H28),0)</f>
        <v>77500000</v>
      </c>
      <c r="J28" s="47">
        <f ca="1">IF(J27+H28&gt;I27+G28,(J27+H28)-(I27+G28),0)</f>
        <v>0</v>
      </c>
    </row>
    <row r="29" spans="1:10" ht="15.75" thickBot="1">
      <c r="A29" s="48"/>
      <c r="B29" s="49"/>
      <c r="C29" s="49"/>
      <c r="D29" s="49"/>
      <c r="E29" s="49"/>
      <c r="F29" s="49"/>
      <c r="G29" s="49"/>
      <c r="H29" s="49"/>
      <c r="I29" s="49"/>
      <c r="J29" s="50"/>
    </row>
    <row r="31" spans="1:10" ht="15.75" thickBot="1"/>
    <row r="32" spans="1:10">
      <c r="A32" s="29" t="s">
        <v>121</v>
      </c>
      <c r="B32" s="30"/>
      <c r="C32" s="58" t="s">
        <v>92</v>
      </c>
      <c r="D32" s="32"/>
      <c r="E32" s="32"/>
      <c r="F32" s="32"/>
      <c r="G32" s="32"/>
      <c r="H32" s="32"/>
      <c r="I32" s="32"/>
      <c r="J32" s="33"/>
    </row>
    <row r="33" spans="1:10">
      <c r="A33" s="34" t="s">
        <v>122</v>
      </c>
      <c r="B33" s="35"/>
      <c r="C33" s="6" t="str">
        <f>VLOOKUP(C32,'master akun'!$H$5:$J$7,2,FALSE)</f>
        <v>Muhamad fadjar</v>
      </c>
      <c r="D33" s="6"/>
      <c r="E33" s="6"/>
      <c r="F33" s="6"/>
      <c r="G33" s="6"/>
      <c r="H33" s="6"/>
      <c r="I33" s="6"/>
      <c r="J33" s="36"/>
    </row>
    <row r="34" spans="1:10">
      <c r="A34" s="34" t="s">
        <v>123</v>
      </c>
      <c r="B34" s="35"/>
      <c r="C34" s="6"/>
      <c r="D34" s="6"/>
      <c r="E34" s="6"/>
      <c r="F34" s="6"/>
      <c r="G34" s="6"/>
      <c r="H34" s="6"/>
      <c r="I34" s="6"/>
      <c r="J34" s="36"/>
    </row>
    <row r="35" spans="1:10">
      <c r="A35" s="34" t="s">
        <v>124</v>
      </c>
      <c r="B35" s="35"/>
      <c r="C35" s="6"/>
      <c r="D35" s="6"/>
      <c r="E35" s="6"/>
      <c r="F35" s="6"/>
      <c r="G35" s="6"/>
      <c r="H35" s="6"/>
      <c r="I35" s="6"/>
      <c r="J35" s="36"/>
    </row>
    <row r="36" spans="1:10">
      <c r="A36" s="37"/>
      <c r="B36" s="38"/>
      <c r="C36" s="38"/>
      <c r="D36" s="38"/>
      <c r="E36" s="38"/>
      <c r="F36" s="38"/>
      <c r="G36" s="38"/>
      <c r="H36" s="38"/>
      <c r="I36" s="38"/>
      <c r="J36" s="39"/>
    </row>
    <row r="37" spans="1:10">
      <c r="A37" s="51" t="s">
        <v>125</v>
      </c>
      <c r="B37" s="52" t="s">
        <v>106</v>
      </c>
      <c r="C37" s="52" t="s">
        <v>126</v>
      </c>
      <c r="D37" s="52" t="s">
        <v>127</v>
      </c>
      <c r="E37" s="52" t="s">
        <v>109</v>
      </c>
      <c r="F37" s="52" t="s">
        <v>128</v>
      </c>
      <c r="G37" s="52" t="s">
        <v>111</v>
      </c>
      <c r="H37" s="52" t="s">
        <v>112</v>
      </c>
      <c r="I37" s="22" t="s">
        <v>129</v>
      </c>
      <c r="J37" s="53"/>
    </row>
    <row r="38" spans="1:10">
      <c r="A38" s="54"/>
      <c r="B38" s="55"/>
      <c r="C38" s="55"/>
      <c r="D38" s="55"/>
      <c r="E38" s="55"/>
      <c r="F38" s="55"/>
      <c r="G38" s="55"/>
      <c r="H38" s="55"/>
      <c r="I38" s="13" t="s">
        <v>111</v>
      </c>
      <c r="J38" s="56" t="s">
        <v>112</v>
      </c>
    </row>
    <row r="39" spans="1:10">
      <c r="A39" s="40"/>
      <c r="B39" s="5"/>
      <c r="C39" s="5"/>
      <c r="D39" s="5"/>
      <c r="E39" s="5"/>
      <c r="F39" s="5"/>
      <c r="G39" s="5"/>
      <c r="H39" s="5"/>
      <c r="I39" s="5"/>
      <c r="J39" s="41"/>
    </row>
    <row r="40" spans="1:10">
      <c r="A40" s="40"/>
      <c r="B40" s="42"/>
      <c r="C40" s="5"/>
      <c r="D40" s="5"/>
      <c r="E40" s="5" t="s">
        <v>130</v>
      </c>
      <c r="F40" s="5"/>
      <c r="G40" s="43"/>
      <c r="H40" s="43"/>
      <c r="I40" s="44">
        <f>VLOOKUP(C32,'master akun'!$H$5:$J$7,3,FALSE)</f>
        <v>50000000</v>
      </c>
      <c r="J40" s="45"/>
    </row>
    <row r="41" spans="1:10">
      <c r="A41" s="40"/>
      <c r="B41" s="42"/>
      <c r="C41" s="5"/>
      <c r="D41" s="5"/>
      <c r="E41" s="5" t="s">
        <v>131</v>
      </c>
      <c r="F41" s="5"/>
      <c r="G41" s="44">
        <f ca="1">SUMIF('jurnal umum'!$D$7:$H$32,'buku besar piutang'!C32,'jurnal umum'!$G$7:$G$32)</f>
        <v>0</v>
      </c>
      <c r="H41" s="44">
        <f ca="1">SUMIF('jurnal umum'!$D$7:$H$32,'buku besar piutang'!D32,'jurnal umum'!$H$7:$H$32)</f>
        <v>0</v>
      </c>
      <c r="I41" s="46">
        <f ca="1">IF(I40+G41&gt;J40+H41,(I40+G41)-(J40+H41),0)</f>
        <v>50000000</v>
      </c>
      <c r="J41" s="47">
        <f ca="1">IF(J40+H41&gt;I40+G41,(J40+H41)-(I40+G41),0)</f>
        <v>0</v>
      </c>
    </row>
    <row r="42" spans="1:10" ht="15.75" thickBot="1">
      <c r="A42" s="48"/>
      <c r="B42" s="49"/>
      <c r="C42" s="49"/>
      <c r="D42" s="49"/>
      <c r="E42" s="49"/>
      <c r="F42" s="49"/>
      <c r="G42" s="49"/>
      <c r="H42" s="49"/>
      <c r="I42" s="49"/>
      <c r="J42" s="50"/>
    </row>
  </sheetData>
  <mergeCells count="39">
    <mergeCell ref="E37:E38"/>
    <mergeCell ref="F37:F38"/>
    <mergeCell ref="G37:G38"/>
    <mergeCell ref="H37:H38"/>
    <mergeCell ref="I37:J37"/>
    <mergeCell ref="A34:B34"/>
    <mergeCell ref="A35:B35"/>
    <mergeCell ref="A37:A38"/>
    <mergeCell ref="B37:B38"/>
    <mergeCell ref="C37:C38"/>
    <mergeCell ref="D37:D38"/>
    <mergeCell ref="F24:F25"/>
    <mergeCell ref="G24:G25"/>
    <mergeCell ref="H24:H25"/>
    <mergeCell ref="I24:J24"/>
    <mergeCell ref="A32:B32"/>
    <mergeCell ref="A33:B33"/>
    <mergeCell ref="I11:J11"/>
    <mergeCell ref="A19:B19"/>
    <mergeCell ref="A20:B20"/>
    <mergeCell ref="A21:B21"/>
    <mergeCell ref="A22:B22"/>
    <mergeCell ref="A24:A25"/>
    <mergeCell ref="B24:B25"/>
    <mergeCell ref="C24:C25"/>
    <mergeCell ref="D24:D25"/>
    <mergeCell ref="E24:E25"/>
    <mergeCell ref="C11:C12"/>
    <mergeCell ref="D11:D12"/>
    <mergeCell ref="E11:E12"/>
    <mergeCell ref="F11:F12"/>
    <mergeCell ref="G11:G12"/>
    <mergeCell ref="H11:H12"/>
    <mergeCell ref="A6:B6"/>
    <mergeCell ref="A7:B7"/>
    <mergeCell ref="A8:B8"/>
    <mergeCell ref="A9:B9"/>
    <mergeCell ref="A11:A12"/>
    <mergeCell ref="B11:B1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4"/>
  <sheetViews>
    <sheetView workbookViewId="0">
      <selection activeCell="E17" sqref="E17"/>
    </sheetView>
  </sheetViews>
  <sheetFormatPr defaultRowHeight="15"/>
  <cols>
    <col min="5" max="5" width="14" customWidth="1"/>
  </cols>
  <sheetData>
    <row r="1" spans="1:10">
      <c r="A1" t="s">
        <v>102</v>
      </c>
    </row>
    <row r="2" spans="1:10">
      <c r="A2" s="6" t="s">
        <v>132</v>
      </c>
      <c r="B2" s="6"/>
      <c r="C2" s="6"/>
      <c r="D2" s="6"/>
      <c r="E2" s="6"/>
      <c r="F2" s="6"/>
      <c r="G2" s="6"/>
      <c r="H2" s="6"/>
      <c r="I2" s="6"/>
      <c r="J2" s="6"/>
    </row>
    <row r="3" spans="1:10" ht="15.75" thickBot="1"/>
    <row r="4" spans="1:10">
      <c r="A4" s="29" t="s">
        <v>133</v>
      </c>
      <c r="B4" s="30"/>
      <c r="C4" s="32"/>
      <c r="D4" s="32"/>
      <c r="E4" s="32"/>
      <c r="F4" s="32"/>
      <c r="G4" s="32"/>
      <c r="H4" s="32"/>
      <c r="I4" s="32"/>
      <c r="J4" s="33"/>
    </row>
    <row r="5" spans="1:10">
      <c r="A5" s="34" t="s">
        <v>134</v>
      </c>
      <c r="B5" s="35"/>
      <c r="C5" s="6"/>
      <c r="D5" s="6"/>
      <c r="E5" s="6"/>
      <c r="F5" s="6"/>
      <c r="G5" s="6"/>
      <c r="H5" s="6"/>
      <c r="I5" s="6"/>
      <c r="J5" s="36"/>
    </row>
    <row r="6" spans="1:10">
      <c r="A6" s="34" t="s">
        <v>135</v>
      </c>
      <c r="B6" s="35"/>
      <c r="C6" s="6"/>
      <c r="D6" s="6"/>
      <c r="E6" s="6"/>
      <c r="F6" s="6"/>
      <c r="G6" s="6"/>
      <c r="H6" s="6"/>
      <c r="I6" s="6"/>
      <c r="J6" s="36"/>
    </row>
    <row r="7" spans="1:10">
      <c r="A7" s="34" t="s">
        <v>124</v>
      </c>
      <c r="B7" s="35"/>
      <c r="C7" s="6"/>
      <c r="D7" s="6"/>
      <c r="E7" s="6"/>
      <c r="F7" s="6"/>
      <c r="G7" s="6"/>
      <c r="H7" s="6"/>
      <c r="I7" s="6"/>
      <c r="J7" s="36"/>
    </row>
    <row r="8" spans="1:10">
      <c r="A8" s="59"/>
      <c r="B8" s="6"/>
      <c r="C8" s="6"/>
      <c r="D8" s="6"/>
      <c r="E8" s="6"/>
      <c r="F8" s="6"/>
      <c r="G8" s="6"/>
      <c r="H8" s="6"/>
      <c r="I8" s="6"/>
      <c r="J8" s="36"/>
    </row>
    <row r="9" spans="1:10">
      <c r="A9" s="68" t="s">
        <v>125</v>
      </c>
      <c r="B9" s="24" t="s">
        <v>106</v>
      </c>
      <c r="C9" s="24" t="s">
        <v>136</v>
      </c>
      <c r="D9" s="24" t="s">
        <v>127</v>
      </c>
      <c r="E9" s="24" t="s">
        <v>137</v>
      </c>
      <c r="F9" s="24" t="s">
        <v>128</v>
      </c>
      <c r="G9" s="24" t="s">
        <v>111</v>
      </c>
      <c r="H9" s="24" t="s">
        <v>112</v>
      </c>
      <c r="I9" s="69" t="s">
        <v>129</v>
      </c>
      <c r="J9" s="70"/>
    </row>
    <row r="10" spans="1:10">
      <c r="A10" s="71"/>
      <c r="B10" s="25"/>
      <c r="C10" s="25"/>
      <c r="D10" s="25"/>
      <c r="E10" s="25"/>
      <c r="F10" s="25"/>
      <c r="G10" s="25"/>
      <c r="H10" s="25"/>
      <c r="I10" s="13" t="s">
        <v>111</v>
      </c>
      <c r="J10" s="56" t="s">
        <v>112</v>
      </c>
    </row>
    <row r="11" spans="1:10">
      <c r="A11" s="40"/>
      <c r="B11" s="5"/>
      <c r="C11" s="5"/>
      <c r="D11" s="5"/>
      <c r="E11" s="5"/>
      <c r="F11" s="5"/>
      <c r="G11" s="5"/>
      <c r="H11" s="5"/>
      <c r="I11" s="5"/>
      <c r="J11" s="41"/>
    </row>
    <row r="12" spans="1:10">
      <c r="A12" s="40"/>
      <c r="B12" s="60"/>
      <c r="C12" s="5"/>
      <c r="D12" s="5"/>
      <c r="E12" s="5" t="s">
        <v>130</v>
      </c>
      <c r="F12" s="5"/>
      <c r="G12" s="61"/>
      <c r="H12" s="61"/>
      <c r="I12" s="61"/>
      <c r="J12" s="62"/>
    </row>
    <row r="13" spans="1:10">
      <c r="A13" s="63"/>
      <c r="B13" s="64"/>
      <c r="C13" s="65"/>
      <c r="D13" s="65"/>
      <c r="E13" s="65" t="s">
        <v>138</v>
      </c>
      <c r="F13" s="65"/>
      <c r="G13" s="66"/>
      <c r="H13" s="66"/>
      <c r="I13" s="66"/>
      <c r="J13" s="67"/>
    </row>
    <row r="14" spans="1:10" ht="15.75" thickBot="1">
      <c r="A14" s="48"/>
      <c r="B14" s="49"/>
      <c r="C14" s="49"/>
      <c r="D14" s="49"/>
      <c r="E14" s="49"/>
      <c r="F14" s="49"/>
      <c r="G14" s="49"/>
      <c r="H14" s="49"/>
      <c r="I14" s="49"/>
      <c r="J14" s="50"/>
    </row>
  </sheetData>
  <mergeCells count="13">
    <mergeCell ref="I9:J9"/>
    <mergeCell ref="C9:C10"/>
    <mergeCell ref="D9:D10"/>
    <mergeCell ref="E9:E10"/>
    <mergeCell ref="F9:F10"/>
    <mergeCell ref="G9:G10"/>
    <mergeCell ref="H9:H10"/>
    <mergeCell ref="A4:B4"/>
    <mergeCell ref="A5:B5"/>
    <mergeCell ref="A6:B6"/>
    <mergeCell ref="A7:B7"/>
    <mergeCell ref="A9:A10"/>
    <mergeCell ref="B9:B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L421"/>
  <sheetViews>
    <sheetView topLeftCell="A291" workbookViewId="0">
      <selection activeCell="M353" sqref="M353"/>
    </sheetView>
  </sheetViews>
  <sheetFormatPr defaultRowHeight="15"/>
  <cols>
    <col min="3" max="3" width="10" bestFit="1" customWidth="1"/>
    <col min="5" max="5" width="24.85546875" customWidth="1"/>
    <col min="7" max="8" width="11.5703125" bestFit="1" customWidth="1"/>
    <col min="9" max="9" width="17.140625" customWidth="1"/>
    <col min="10" max="10" width="15.42578125" customWidth="1"/>
  </cols>
  <sheetData>
    <row r="1" spans="1:10">
      <c r="A1" t="s">
        <v>102</v>
      </c>
    </row>
    <row r="2" spans="1:10">
      <c r="A2" s="6" t="s">
        <v>139</v>
      </c>
      <c r="C2" s="6"/>
      <c r="D2" s="6"/>
      <c r="E2" s="6"/>
      <c r="F2" s="6"/>
      <c r="G2" s="6"/>
      <c r="H2" s="6"/>
      <c r="I2" s="6"/>
      <c r="J2" s="6"/>
    </row>
    <row r="3" spans="1:10" ht="15.75" thickBot="1"/>
    <row r="4" spans="1:10">
      <c r="A4" s="72" t="s">
        <v>140</v>
      </c>
      <c r="B4" s="73"/>
      <c r="C4" s="32" t="s">
        <v>6</v>
      </c>
      <c r="D4" s="73"/>
      <c r="E4" s="73"/>
      <c r="F4" s="32"/>
      <c r="G4" s="32"/>
      <c r="H4" s="32"/>
      <c r="I4" s="32"/>
      <c r="J4" s="33"/>
    </row>
    <row r="5" spans="1:10">
      <c r="A5" s="74" t="s">
        <v>141</v>
      </c>
      <c r="B5" s="75"/>
      <c r="C5" s="6" t="str">
        <f>VLOOKUP(C4,'master akun'!$A$3:$E$41,2,FALSE)</f>
        <v>kas kecil</v>
      </c>
      <c r="D5" s="75"/>
      <c r="E5" s="75"/>
      <c r="F5" s="6"/>
      <c r="G5" s="6"/>
      <c r="H5" s="6"/>
      <c r="I5" s="6"/>
      <c r="J5" s="36"/>
    </row>
    <row r="6" spans="1:10">
      <c r="A6" s="59"/>
      <c r="B6" s="76"/>
      <c r="C6" s="76"/>
      <c r="D6" s="75"/>
      <c r="E6" s="75"/>
      <c r="F6" s="6"/>
      <c r="G6" s="6"/>
      <c r="H6" s="6"/>
      <c r="I6" s="6"/>
      <c r="J6" s="36"/>
    </row>
    <row r="7" spans="1:10">
      <c r="A7" s="59"/>
      <c r="B7" s="6"/>
      <c r="C7" s="6"/>
      <c r="D7" s="6"/>
      <c r="E7" s="6"/>
      <c r="F7" s="6"/>
      <c r="G7" s="6"/>
      <c r="H7" s="6"/>
      <c r="I7" s="6"/>
      <c r="J7" s="36"/>
    </row>
    <row r="8" spans="1:10" ht="45">
      <c r="A8" s="79" t="s">
        <v>105</v>
      </c>
      <c r="B8" s="15" t="s">
        <v>106</v>
      </c>
      <c r="C8" s="15" t="s">
        <v>136</v>
      </c>
      <c r="D8" s="15" t="s">
        <v>127</v>
      </c>
      <c r="E8" s="15" t="s">
        <v>137</v>
      </c>
      <c r="F8" s="15" t="s">
        <v>128</v>
      </c>
      <c r="G8" s="14" t="s">
        <v>111</v>
      </c>
      <c r="H8" s="14" t="s">
        <v>112</v>
      </c>
      <c r="I8" s="80" t="s">
        <v>129</v>
      </c>
      <c r="J8" s="81"/>
    </row>
    <row r="9" spans="1:10">
      <c r="A9" s="79"/>
      <c r="B9" s="15"/>
      <c r="C9" s="15"/>
      <c r="D9" s="15"/>
      <c r="E9" s="15"/>
      <c r="F9" s="15"/>
      <c r="G9" s="16"/>
      <c r="H9" s="16"/>
      <c r="I9" s="15" t="s">
        <v>111</v>
      </c>
      <c r="J9" s="82" t="s">
        <v>112</v>
      </c>
    </row>
    <row r="10" spans="1:10">
      <c r="A10" s="40"/>
      <c r="B10" s="5"/>
      <c r="C10" s="5"/>
      <c r="D10" s="5"/>
      <c r="E10" s="5"/>
      <c r="F10" s="5"/>
      <c r="G10" s="5"/>
      <c r="H10" s="5"/>
      <c r="I10" s="5"/>
      <c r="J10" s="41"/>
    </row>
    <row r="11" spans="1:10">
      <c r="A11" s="40"/>
      <c r="B11" s="60"/>
      <c r="C11" s="5"/>
      <c r="D11" s="5"/>
      <c r="E11" s="5" t="s">
        <v>130</v>
      </c>
      <c r="F11" s="5"/>
      <c r="G11" s="77"/>
      <c r="H11" s="77"/>
      <c r="I11" s="77">
        <f>VLOOKUP(C4,'master akun'!$A$3:$E$41,4,FALSE)</f>
        <v>5000000</v>
      </c>
      <c r="J11" s="78"/>
    </row>
    <row r="12" spans="1:10">
      <c r="A12" s="40"/>
      <c r="B12" s="60"/>
      <c r="C12" s="5"/>
      <c r="D12" s="5"/>
      <c r="E12" s="5" t="s">
        <v>131</v>
      </c>
      <c r="F12" s="5"/>
      <c r="G12" s="77">
        <f ca="1">SUMIF('jurnal umum'!$A$7:$H$32,'buku besar'!C4,'jurnal umum'!$G$7:$G$32)</f>
        <v>0</v>
      </c>
      <c r="H12" s="77">
        <f ca="1">SUMIF('jurnal umum'!$A$7:$H$32,'buku besar'!C4,'jurnal umum'!$H$7:$H$32)</f>
        <v>475000</v>
      </c>
      <c r="I12" s="77">
        <f ca="1">IF(I11+G12&gt;J11+H12,(I11+G12)-(J11+H12),0)</f>
        <v>4525000</v>
      </c>
      <c r="J12" s="78">
        <f ca="1">IF(J11+H12&gt;I11+G12,(J11+H12)-(I11+G12),0)</f>
        <v>0</v>
      </c>
    </row>
    <row r="13" spans="1:10" ht="15.75" thickBot="1">
      <c r="A13" s="48"/>
      <c r="B13" s="49"/>
      <c r="C13" s="49"/>
      <c r="D13" s="49"/>
      <c r="E13" s="49"/>
      <c r="F13" s="49"/>
      <c r="G13" s="49"/>
      <c r="H13" s="49"/>
      <c r="I13" s="49"/>
      <c r="J13" s="50"/>
    </row>
    <row r="15" spans="1:10" ht="15.75" thickBot="1"/>
    <row r="16" spans="1:10">
      <c r="A16" s="72" t="s">
        <v>140</v>
      </c>
      <c r="B16" s="73"/>
      <c r="C16" s="32" t="s">
        <v>7</v>
      </c>
      <c r="D16" s="73"/>
      <c r="E16" s="73"/>
      <c r="F16" s="32"/>
      <c r="G16" s="32"/>
      <c r="H16" s="32"/>
      <c r="I16" s="32"/>
      <c r="J16" s="33"/>
    </row>
    <row r="17" spans="1:10">
      <c r="A17" s="74" t="s">
        <v>141</v>
      </c>
      <c r="B17" s="75"/>
      <c r="C17" s="6" t="str">
        <f>VLOOKUP(C16,'master akun'!$A$3:$B$41,2,FALSE)</f>
        <v>bank</v>
      </c>
      <c r="D17" s="75"/>
      <c r="E17" s="75"/>
      <c r="F17" s="6"/>
      <c r="G17" s="6"/>
      <c r="H17" s="6"/>
      <c r="I17" s="6"/>
      <c r="J17" s="36"/>
    </row>
    <row r="18" spans="1:10">
      <c r="A18" s="59"/>
      <c r="B18" s="76"/>
      <c r="C18" s="76"/>
      <c r="D18" s="75"/>
      <c r="E18" s="75"/>
      <c r="F18" s="6"/>
      <c r="G18" s="6"/>
      <c r="H18" s="6"/>
      <c r="I18" s="6"/>
      <c r="J18" s="36"/>
    </row>
    <row r="19" spans="1:10">
      <c r="A19" s="59"/>
      <c r="B19" s="6"/>
      <c r="C19" s="6"/>
      <c r="D19" s="6"/>
      <c r="E19" s="6"/>
      <c r="F19" s="6"/>
      <c r="G19" s="6"/>
      <c r="H19" s="6"/>
      <c r="I19" s="6"/>
      <c r="J19" s="36"/>
    </row>
    <row r="20" spans="1:10" ht="30">
      <c r="A20" s="79" t="s">
        <v>105</v>
      </c>
      <c r="B20" s="15" t="s">
        <v>106</v>
      </c>
      <c r="C20" s="15" t="s">
        <v>136</v>
      </c>
      <c r="D20" s="15" t="s">
        <v>127</v>
      </c>
      <c r="E20" s="15" t="s">
        <v>137</v>
      </c>
      <c r="F20" s="15" t="s">
        <v>128</v>
      </c>
      <c r="G20" s="14" t="s">
        <v>111</v>
      </c>
      <c r="H20" s="14" t="s">
        <v>112</v>
      </c>
      <c r="I20" s="80" t="s">
        <v>129</v>
      </c>
      <c r="J20" s="81"/>
    </row>
    <row r="21" spans="1:10">
      <c r="A21" s="79"/>
      <c r="B21" s="15"/>
      <c r="C21" s="15"/>
      <c r="D21" s="15"/>
      <c r="E21" s="15"/>
      <c r="F21" s="15"/>
      <c r="G21" s="16"/>
      <c r="H21" s="16"/>
      <c r="I21" s="15" t="s">
        <v>111</v>
      </c>
      <c r="J21" s="82" t="s">
        <v>112</v>
      </c>
    </row>
    <row r="22" spans="1:10">
      <c r="A22" s="40"/>
      <c r="B22" s="5"/>
      <c r="C22" s="5"/>
      <c r="D22" s="5"/>
      <c r="E22" s="5"/>
      <c r="F22" s="5"/>
      <c r="G22" s="5"/>
      <c r="H22" s="5"/>
      <c r="I22" s="5"/>
      <c r="J22" s="41"/>
    </row>
    <row r="23" spans="1:10">
      <c r="A23" s="40"/>
      <c r="B23" s="60"/>
      <c r="C23" s="5"/>
      <c r="D23" s="5"/>
      <c r="E23" s="5" t="s">
        <v>130</v>
      </c>
      <c r="F23" s="5"/>
      <c r="G23" s="77"/>
      <c r="H23" s="77"/>
      <c r="I23" s="77">
        <f>VLOOKUP(C16,'master akun'!$A$3:$E$41,4,FALSE)</f>
        <v>208080282</v>
      </c>
      <c r="J23" s="78"/>
    </row>
    <row r="24" spans="1:10">
      <c r="A24" s="40"/>
      <c r="B24" s="60"/>
      <c r="C24" s="5"/>
      <c r="D24" s="5"/>
      <c r="E24" s="5" t="s">
        <v>131</v>
      </c>
      <c r="F24" s="5"/>
      <c r="G24" s="77">
        <f ca="1">SUMIF('jurnal umum'!$A$7:$H$32,'buku besar'!C16,'jurnal umum'!$G$7:$G$32)</f>
        <v>25000000</v>
      </c>
      <c r="H24" s="77">
        <f ca="1">SUMIF('jurnal umum'!$A$7:$H$32,'buku besar'!C16,'jurnal umum'!$H$7:$H$32)</f>
        <v>58600000</v>
      </c>
      <c r="I24" s="77">
        <f ca="1">IF(I23+G24&gt;J23+H24,(I23+G24)-(J23+H24),0)</f>
        <v>174480282</v>
      </c>
      <c r="J24" s="78">
        <f ca="1">IF(J23+H24&gt;I23+G24,(J23+H24)-(I23+G24),0)</f>
        <v>0</v>
      </c>
    </row>
    <row r="25" spans="1:10" ht="15.75" thickBot="1">
      <c r="A25" s="48"/>
      <c r="B25" s="49"/>
      <c r="C25" s="49"/>
      <c r="D25" s="49"/>
      <c r="E25" s="49"/>
      <c r="F25" s="49"/>
      <c r="G25" s="49"/>
      <c r="H25" s="49"/>
      <c r="I25" s="49"/>
      <c r="J25" s="50"/>
    </row>
    <row r="26" spans="1:10" ht="15.75" thickBot="1"/>
    <row r="27" spans="1:10">
      <c r="A27" s="72" t="s">
        <v>140</v>
      </c>
      <c r="B27" s="73"/>
      <c r="C27" s="32" t="s">
        <v>8</v>
      </c>
      <c r="D27" s="73"/>
      <c r="E27" s="73"/>
      <c r="F27" s="32"/>
      <c r="G27" s="32"/>
      <c r="H27" s="32"/>
      <c r="I27" s="32"/>
      <c r="J27" s="33"/>
    </row>
    <row r="28" spans="1:10">
      <c r="A28" s="74" t="s">
        <v>141</v>
      </c>
      <c r="B28" s="75"/>
      <c r="C28" s="6" t="str">
        <f>VLOOKUP(C27,'master akun'!$A$3:$B$41,2,FALSE)</f>
        <v>surat surat berharga</v>
      </c>
      <c r="D28" s="75"/>
      <c r="E28" s="75"/>
      <c r="F28" s="6"/>
      <c r="G28" s="6"/>
      <c r="H28" s="6"/>
      <c r="I28" s="6"/>
      <c r="J28" s="36"/>
    </row>
    <row r="29" spans="1:10">
      <c r="A29" s="59"/>
      <c r="B29" s="76"/>
      <c r="C29" s="76"/>
      <c r="D29" s="75"/>
      <c r="E29" s="75"/>
      <c r="F29" s="6"/>
      <c r="G29" s="6"/>
      <c r="H29" s="6"/>
      <c r="I29" s="6"/>
      <c r="J29" s="36"/>
    </row>
    <row r="30" spans="1:10">
      <c r="A30" s="59"/>
      <c r="B30" s="6"/>
      <c r="C30" s="6"/>
      <c r="D30" s="6"/>
      <c r="E30" s="6"/>
      <c r="F30" s="6"/>
      <c r="G30" s="6"/>
      <c r="H30" s="6"/>
      <c r="I30" s="6"/>
      <c r="J30" s="36"/>
    </row>
    <row r="31" spans="1:10" ht="30">
      <c r="A31" s="79" t="s">
        <v>105</v>
      </c>
      <c r="B31" s="15" t="s">
        <v>106</v>
      </c>
      <c r="C31" s="15" t="s">
        <v>136</v>
      </c>
      <c r="D31" s="15" t="s">
        <v>127</v>
      </c>
      <c r="E31" s="15" t="s">
        <v>137</v>
      </c>
      <c r="F31" s="15" t="s">
        <v>128</v>
      </c>
      <c r="G31" s="14" t="s">
        <v>111</v>
      </c>
      <c r="H31" s="14" t="s">
        <v>112</v>
      </c>
      <c r="I31" s="80" t="s">
        <v>129</v>
      </c>
      <c r="J31" s="81"/>
    </row>
    <row r="32" spans="1:10">
      <c r="A32" s="79"/>
      <c r="B32" s="15"/>
      <c r="C32" s="15"/>
      <c r="D32" s="15"/>
      <c r="E32" s="15"/>
      <c r="F32" s="15"/>
      <c r="G32" s="16"/>
      <c r="H32" s="16"/>
      <c r="I32" s="15" t="s">
        <v>111</v>
      </c>
      <c r="J32" s="82" t="s">
        <v>112</v>
      </c>
    </row>
    <row r="33" spans="1:10">
      <c r="A33" s="40"/>
      <c r="B33" s="5"/>
      <c r="C33" s="5"/>
      <c r="D33" s="5"/>
      <c r="E33" s="5"/>
      <c r="F33" s="5"/>
      <c r="G33" s="5"/>
      <c r="H33" s="5"/>
      <c r="I33" s="5"/>
      <c r="J33" s="41"/>
    </row>
    <row r="34" spans="1:10">
      <c r="A34" s="40"/>
      <c r="B34" s="60"/>
      <c r="C34" s="5"/>
      <c r="D34" s="5"/>
      <c r="E34" s="5" t="s">
        <v>130</v>
      </c>
      <c r="F34" s="5"/>
      <c r="G34" s="77"/>
      <c r="H34" s="77"/>
      <c r="I34" s="77">
        <f>VLOOKUP(C27,'master akun'!$A$3:$E$41,4,FALSE)</f>
        <v>90405000</v>
      </c>
      <c r="J34" s="78"/>
    </row>
    <row r="35" spans="1:10">
      <c r="A35" s="40"/>
      <c r="B35" s="60"/>
      <c r="C35" s="5"/>
      <c r="D35" s="5"/>
      <c r="E35" s="5" t="s">
        <v>131</v>
      </c>
      <c r="F35" s="5"/>
      <c r="G35" s="77">
        <f ca="1">SUMIF('jurnal umum'!$A$7:$H$32,'buku besar'!C27,'jurnal umum'!$G$7:$G$32)</f>
        <v>0</v>
      </c>
      <c r="H35" s="77">
        <f ca="1">SUMIF('jurnal umum'!$A$7:$H$32,'buku besar'!C27,'jurnal umum'!$H$7:$H$32)</f>
        <v>0</v>
      </c>
      <c r="I35" s="77">
        <f ca="1">IF(I34+G35&gt;J34+H35,(I34+G35)-(J34+H35),0)</f>
        <v>90405000</v>
      </c>
      <c r="J35" s="78">
        <f ca="1">IF(J34+H35&gt;I34+G35,(J34+H35)-(I34+G35),0)</f>
        <v>0</v>
      </c>
    </row>
    <row r="36" spans="1:10" ht="15.75" thickBot="1">
      <c r="A36" s="48"/>
      <c r="B36" s="49"/>
      <c r="C36" s="49"/>
      <c r="D36" s="49"/>
      <c r="E36" s="49"/>
      <c r="F36" s="49"/>
      <c r="G36" s="49"/>
      <c r="H36" s="49"/>
      <c r="I36" s="49"/>
      <c r="J36" s="50"/>
    </row>
    <row r="37" spans="1:10" ht="15.75" thickBot="1"/>
    <row r="38" spans="1:10">
      <c r="A38" s="72" t="s">
        <v>140</v>
      </c>
      <c r="B38" s="73"/>
      <c r="C38" s="32" t="s">
        <v>9</v>
      </c>
      <c r="D38" s="73"/>
      <c r="E38" s="73"/>
      <c r="F38" s="32"/>
      <c r="G38" s="32"/>
      <c r="H38" s="32"/>
      <c r="I38" s="32"/>
      <c r="J38" s="33"/>
    </row>
    <row r="39" spans="1:10">
      <c r="A39" s="74" t="s">
        <v>141</v>
      </c>
      <c r="B39" s="75"/>
      <c r="C39" s="6" t="str">
        <f>VLOOKUP(C38,'master akun'!$A$3:$B$41,2,FALSE)</f>
        <v>piutang usaha</v>
      </c>
      <c r="D39" s="75"/>
      <c r="E39" s="75"/>
      <c r="F39" s="6"/>
      <c r="G39" s="6"/>
      <c r="H39" s="6"/>
      <c r="I39" s="6"/>
      <c r="J39" s="36"/>
    </row>
    <row r="40" spans="1:10">
      <c r="A40" s="59"/>
      <c r="B40" s="76"/>
      <c r="C40" s="76"/>
      <c r="D40" s="75"/>
      <c r="E40" s="75"/>
      <c r="F40" s="6"/>
      <c r="G40" s="6"/>
      <c r="H40" s="6"/>
      <c r="I40" s="6"/>
      <c r="J40" s="36"/>
    </row>
    <row r="41" spans="1:10">
      <c r="A41" s="59"/>
      <c r="B41" s="6"/>
      <c r="C41" s="6"/>
      <c r="D41" s="6"/>
      <c r="E41" s="6"/>
      <c r="F41" s="6"/>
      <c r="G41" s="6"/>
      <c r="H41" s="6"/>
      <c r="I41" s="6"/>
      <c r="J41" s="36"/>
    </row>
    <row r="42" spans="1:10" ht="30">
      <c r="A42" s="79" t="s">
        <v>105</v>
      </c>
      <c r="B42" s="15" t="s">
        <v>106</v>
      </c>
      <c r="C42" s="15" t="s">
        <v>136</v>
      </c>
      <c r="D42" s="15" t="s">
        <v>127</v>
      </c>
      <c r="E42" s="15" t="s">
        <v>137</v>
      </c>
      <c r="F42" s="15" t="s">
        <v>128</v>
      </c>
      <c r="G42" s="14" t="s">
        <v>111</v>
      </c>
      <c r="H42" s="14" t="s">
        <v>112</v>
      </c>
      <c r="I42" s="80" t="s">
        <v>129</v>
      </c>
      <c r="J42" s="81"/>
    </row>
    <row r="43" spans="1:10">
      <c r="A43" s="79"/>
      <c r="B43" s="15"/>
      <c r="C43" s="15"/>
      <c r="D43" s="15"/>
      <c r="E43" s="15"/>
      <c r="F43" s="15"/>
      <c r="G43" s="16"/>
      <c r="H43" s="16"/>
      <c r="I43" s="15" t="s">
        <v>111</v>
      </c>
      <c r="J43" s="82" t="s">
        <v>112</v>
      </c>
    </row>
    <row r="44" spans="1:10">
      <c r="A44" s="40"/>
      <c r="B44" s="5"/>
      <c r="C44" s="5"/>
      <c r="D44" s="5"/>
      <c r="E44" s="5"/>
      <c r="F44" s="5"/>
      <c r="G44" s="5"/>
      <c r="H44" s="5"/>
      <c r="I44" s="5"/>
      <c r="J44" s="41"/>
    </row>
    <row r="45" spans="1:10">
      <c r="A45" s="40"/>
      <c r="B45" s="60"/>
      <c r="C45" s="5"/>
      <c r="D45" s="5"/>
      <c r="E45" s="5" t="s">
        <v>130</v>
      </c>
      <c r="F45" s="5"/>
      <c r="G45" s="77"/>
      <c r="H45" s="77"/>
      <c r="I45" s="77">
        <f>VLOOKUP(C38,'master akun'!$A$3:$E$41,4,FALSE)</f>
        <v>181500000</v>
      </c>
      <c r="J45" s="78"/>
    </row>
    <row r="46" spans="1:10">
      <c r="A46" s="40"/>
      <c r="B46" s="60"/>
      <c r="C46" s="5"/>
      <c r="D46" s="5"/>
      <c r="E46" s="5" t="s">
        <v>131</v>
      </c>
      <c r="F46" s="5"/>
      <c r="G46" s="77">
        <f ca="1">SUMIF('jurnal umum'!$A$7:$H$32,'buku besar'!C38,'jurnal umum'!$G$7:$G$32)</f>
        <v>0</v>
      </c>
      <c r="H46" s="77">
        <f ca="1">SUMIF('jurnal umum'!$A$7:$H$32,'buku besar'!C38,'jurnal umum'!$H$7:$H$32)</f>
        <v>0</v>
      </c>
      <c r="I46" s="77">
        <f ca="1">IF(I45+G46&gt;J45+H46,(I45+G46)-(J45+H46),0)</f>
        <v>181500000</v>
      </c>
      <c r="J46" s="78">
        <f ca="1">IF(J45+H46&gt;I45+G46,(J45+H46)-(I45+G46),0)</f>
        <v>0</v>
      </c>
    </row>
    <row r="47" spans="1:10" ht="15.75" thickBot="1">
      <c r="A47" s="48"/>
      <c r="B47" s="49"/>
      <c r="C47" s="49"/>
      <c r="D47" s="49"/>
      <c r="E47" s="49"/>
      <c r="F47" s="49"/>
      <c r="G47" s="49"/>
      <c r="H47" s="49"/>
      <c r="I47" s="49"/>
      <c r="J47" s="50"/>
    </row>
    <row r="48" spans="1:10" ht="15.75" thickBot="1"/>
    <row r="49" spans="1:10">
      <c r="A49" s="72" t="s">
        <v>140</v>
      </c>
      <c r="B49" s="73"/>
      <c r="C49" s="32" t="s">
        <v>10</v>
      </c>
      <c r="D49" s="73"/>
      <c r="E49" s="73"/>
      <c r="F49" s="32"/>
      <c r="G49" s="32"/>
      <c r="H49" s="32"/>
      <c r="I49" s="32"/>
      <c r="J49" s="33"/>
    </row>
    <row r="50" spans="1:10">
      <c r="A50" s="74" t="s">
        <v>141</v>
      </c>
      <c r="B50" s="75"/>
      <c r="C50" s="6" t="str">
        <f>VLOOKUP(C49,'master akun'!$A$3:$B$41,2,FALSE)</f>
        <v>cadangan kerugian piutang</v>
      </c>
      <c r="D50" s="75"/>
      <c r="E50" s="75"/>
      <c r="F50" s="6"/>
      <c r="G50" s="6"/>
      <c r="H50" s="6"/>
      <c r="I50" s="6"/>
      <c r="J50" s="36"/>
    </row>
    <row r="51" spans="1:10">
      <c r="A51" s="59"/>
      <c r="B51" s="76"/>
      <c r="C51" s="76"/>
      <c r="D51" s="75"/>
      <c r="E51" s="75"/>
      <c r="F51" s="6"/>
      <c r="G51" s="6"/>
      <c r="H51" s="6"/>
      <c r="I51" s="6"/>
      <c r="J51" s="36"/>
    </row>
    <row r="52" spans="1:10">
      <c r="A52" s="59"/>
      <c r="B52" s="6"/>
      <c r="C52" s="6"/>
      <c r="D52" s="6"/>
      <c r="E52" s="6"/>
      <c r="F52" s="6"/>
      <c r="G52" s="6"/>
      <c r="H52" s="6"/>
      <c r="I52" s="6"/>
      <c r="J52" s="36"/>
    </row>
    <row r="53" spans="1:10" ht="30">
      <c r="A53" s="79" t="s">
        <v>105</v>
      </c>
      <c r="B53" s="15" t="s">
        <v>106</v>
      </c>
      <c r="C53" s="15" t="s">
        <v>136</v>
      </c>
      <c r="D53" s="15" t="s">
        <v>127</v>
      </c>
      <c r="E53" s="15" t="s">
        <v>137</v>
      </c>
      <c r="F53" s="15" t="s">
        <v>128</v>
      </c>
      <c r="G53" s="14" t="s">
        <v>111</v>
      </c>
      <c r="H53" s="14" t="s">
        <v>112</v>
      </c>
      <c r="I53" s="80" t="s">
        <v>129</v>
      </c>
      <c r="J53" s="81"/>
    </row>
    <row r="54" spans="1:10">
      <c r="A54" s="79"/>
      <c r="B54" s="15"/>
      <c r="C54" s="15"/>
      <c r="D54" s="15"/>
      <c r="E54" s="15"/>
      <c r="F54" s="15"/>
      <c r="G54" s="16"/>
      <c r="H54" s="16"/>
      <c r="I54" s="15" t="s">
        <v>111</v>
      </c>
      <c r="J54" s="82" t="s">
        <v>112</v>
      </c>
    </row>
    <row r="55" spans="1:10">
      <c r="A55" s="40"/>
      <c r="B55" s="5"/>
      <c r="C55" s="5"/>
      <c r="D55" s="5"/>
      <c r="E55" s="5"/>
      <c r="F55" s="5"/>
      <c r="G55" s="5"/>
      <c r="H55" s="5"/>
      <c r="I55" s="5"/>
      <c r="J55" s="41"/>
    </row>
    <row r="56" spans="1:10">
      <c r="A56" s="40"/>
      <c r="B56" s="60"/>
      <c r="C56" s="5"/>
      <c r="D56" s="5"/>
      <c r="E56" s="5" t="s">
        <v>130</v>
      </c>
      <c r="F56" s="5"/>
      <c r="G56" s="77"/>
      <c r="H56" s="77"/>
      <c r="I56" s="77">
        <f>VLOOKUP(C49,'master akun'!$A$3:$E$41,4,FALSE)</f>
        <v>0</v>
      </c>
      <c r="J56" s="77">
        <f>VLOOKUP(C49,'master akun'!$A$3:$E$41,5,FALSE)</f>
        <v>10840000</v>
      </c>
    </row>
    <row r="57" spans="1:10">
      <c r="A57" s="40"/>
      <c r="B57" s="60"/>
      <c r="C57" s="5"/>
      <c r="D57" s="5"/>
      <c r="E57" s="5" t="s">
        <v>131</v>
      </c>
      <c r="F57" s="5"/>
      <c r="G57" s="77">
        <f ca="1">SUMIF('jurnal umum'!$A$7:$H$32,'buku besar'!C49,'jurnal umum'!$G$7:$G$32)</f>
        <v>0</v>
      </c>
      <c r="H57" s="77">
        <f ca="1">SUMIF('jurnal umum'!$A$7:$H$32,'buku besar'!C49,'jurnal umum'!$H$7:$H$32)</f>
        <v>0</v>
      </c>
      <c r="I57" s="77">
        <f ca="1">IF(I56+G57&gt;J56+H57,(I56+G57)-(J56+H57),0)</f>
        <v>0</v>
      </c>
      <c r="J57" s="78">
        <f ca="1">IF(J56+H57&gt;I56+G57,(J56+H57)-(I56+G57),0)</f>
        <v>10840000</v>
      </c>
    </row>
    <row r="58" spans="1:10" ht="15.75" thickBot="1">
      <c r="A58" s="48"/>
      <c r="B58" s="49"/>
      <c r="C58" s="49"/>
      <c r="D58" s="49"/>
      <c r="E58" s="49"/>
      <c r="F58" s="49"/>
      <c r="G58" s="49"/>
      <c r="H58" s="49"/>
      <c r="I58" s="49"/>
      <c r="J58" s="50"/>
    </row>
    <row r="59" spans="1:10" ht="15.75" thickBot="1"/>
    <row r="60" spans="1:10">
      <c r="A60" s="72" t="s">
        <v>140</v>
      </c>
      <c r="B60" s="73"/>
      <c r="C60" s="32" t="s">
        <v>11</v>
      </c>
      <c r="D60" s="73"/>
      <c r="E60" s="73"/>
      <c r="F60" s="32"/>
      <c r="G60" s="32"/>
      <c r="H60" s="32"/>
      <c r="I60" s="32"/>
      <c r="J60" s="33"/>
    </row>
    <row r="61" spans="1:10">
      <c r="A61" s="74" t="s">
        <v>141</v>
      </c>
      <c r="B61" s="75"/>
      <c r="C61" s="6" t="str">
        <f>VLOOKUP(C60,'master akun'!$A$3:$B$41,2,FALSE)</f>
        <v>piutang karyawan</v>
      </c>
      <c r="D61" s="75"/>
      <c r="E61" s="75"/>
      <c r="F61" s="6"/>
      <c r="G61" s="6"/>
      <c r="H61" s="6"/>
      <c r="I61" s="6"/>
      <c r="J61" s="36"/>
    </row>
    <row r="62" spans="1:10">
      <c r="A62" s="59"/>
      <c r="B62" s="76"/>
      <c r="C62" s="76"/>
      <c r="D62" s="75"/>
      <c r="E62" s="75"/>
      <c r="F62" s="6"/>
      <c r="G62" s="6"/>
      <c r="H62" s="6"/>
      <c r="I62" s="6"/>
      <c r="J62" s="36"/>
    </row>
    <row r="63" spans="1:10">
      <c r="A63" s="59"/>
      <c r="B63" s="6"/>
      <c r="C63" s="6"/>
      <c r="D63" s="6"/>
      <c r="E63" s="6"/>
      <c r="F63" s="6"/>
      <c r="G63" s="6"/>
      <c r="H63" s="6"/>
      <c r="I63" s="6"/>
      <c r="J63" s="36"/>
    </row>
    <row r="64" spans="1:10" ht="30">
      <c r="A64" s="79" t="s">
        <v>105</v>
      </c>
      <c r="B64" s="15" t="s">
        <v>106</v>
      </c>
      <c r="C64" s="15" t="s">
        <v>136</v>
      </c>
      <c r="D64" s="15" t="s">
        <v>127</v>
      </c>
      <c r="E64" s="15" t="s">
        <v>137</v>
      </c>
      <c r="F64" s="15" t="s">
        <v>128</v>
      </c>
      <c r="G64" s="14" t="s">
        <v>111</v>
      </c>
      <c r="H64" s="14" t="s">
        <v>112</v>
      </c>
      <c r="I64" s="80" t="s">
        <v>129</v>
      </c>
      <c r="J64" s="81"/>
    </row>
    <row r="65" spans="1:12">
      <c r="A65" s="79"/>
      <c r="B65" s="15"/>
      <c r="C65" s="15"/>
      <c r="D65" s="15"/>
      <c r="E65" s="15"/>
      <c r="F65" s="15"/>
      <c r="G65" s="16"/>
      <c r="H65" s="16"/>
      <c r="I65" s="15" t="s">
        <v>111</v>
      </c>
      <c r="J65" s="82" t="s">
        <v>112</v>
      </c>
    </row>
    <row r="66" spans="1:12">
      <c r="A66" s="40"/>
      <c r="B66" s="5"/>
      <c r="C66" s="5"/>
      <c r="D66" s="5"/>
      <c r="E66" s="5"/>
      <c r="F66" s="5"/>
      <c r="G66" s="5"/>
      <c r="H66" s="5"/>
      <c r="I66" s="5"/>
      <c r="J66" s="41"/>
    </row>
    <row r="67" spans="1:12">
      <c r="A67" s="40"/>
      <c r="B67" s="60"/>
      <c r="C67" s="5"/>
      <c r="D67" s="5"/>
      <c r="E67" s="5" t="s">
        <v>130</v>
      </c>
      <c r="F67" s="5"/>
      <c r="G67" s="77"/>
      <c r="H67" s="77"/>
      <c r="I67" s="77">
        <f>VLOOKUP(C60,'master akun'!$A$3:$E$41,4,FALSE)</f>
        <v>2100000</v>
      </c>
      <c r="J67" s="78"/>
    </row>
    <row r="68" spans="1:12">
      <c r="A68" s="40"/>
      <c r="B68" s="60"/>
      <c r="C68" s="5"/>
      <c r="D68" s="5"/>
      <c r="E68" s="5" t="s">
        <v>131</v>
      </c>
      <c r="F68" s="5"/>
      <c r="G68" s="77">
        <f ca="1">SUMIF('jurnal umum'!$A$7:$H$32,'buku besar'!C60,'jurnal umum'!$G$7:$G$32)</f>
        <v>0</v>
      </c>
      <c r="H68" s="77">
        <f ca="1">SUMIF('jurnal umum'!$A$7:$H$32,'buku besar'!C60,'jurnal umum'!$H$7:$H$32)</f>
        <v>0</v>
      </c>
      <c r="I68" s="77">
        <f ca="1">IF(I67+G68&gt;J67+H68,(I67+G68)-(J67+H68),0)</f>
        <v>2100000</v>
      </c>
      <c r="J68" s="78">
        <f ca="1">IF(J67+H68&gt;I67+G68,(J67+H68)-(I67+G68),0)</f>
        <v>0</v>
      </c>
    </row>
    <row r="69" spans="1:12" ht="15.75" thickBot="1">
      <c r="A69" s="48"/>
      <c r="B69" s="49"/>
      <c r="C69" s="49"/>
      <c r="D69" s="49"/>
      <c r="E69" s="49"/>
      <c r="F69" s="49"/>
      <c r="G69" s="49"/>
      <c r="H69" s="49"/>
      <c r="I69" s="49"/>
      <c r="J69" s="50"/>
    </row>
    <row r="70" spans="1:12" ht="15.75" thickBot="1"/>
    <row r="71" spans="1:12">
      <c r="A71" s="72" t="s">
        <v>140</v>
      </c>
      <c r="B71" s="73"/>
      <c r="C71" s="32" t="s">
        <v>12</v>
      </c>
      <c r="D71" s="73"/>
      <c r="E71" s="73"/>
      <c r="F71" s="32"/>
      <c r="G71" s="32"/>
      <c r="H71" s="32"/>
      <c r="I71" s="32"/>
      <c r="J71" s="33"/>
      <c r="L71" t="s">
        <v>142</v>
      </c>
    </row>
    <row r="72" spans="1:12">
      <c r="A72" s="74" t="s">
        <v>141</v>
      </c>
      <c r="B72" s="75"/>
      <c r="C72" s="6" t="str">
        <f>VLOOKUP(C71,'master akun'!$A$3:$B$41,2,FALSE)</f>
        <v>persediaan barang dagangan</v>
      </c>
      <c r="D72" s="75"/>
      <c r="E72" s="75"/>
      <c r="F72" s="6"/>
      <c r="G72" s="6"/>
      <c r="H72" s="6"/>
      <c r="I72" s="6"/>
      <c r="J72" s="36"/>
    </row>
    <row r="73" spans="1:12">
      <c r="A73" s="59"/>
      <c r="B73" s="76"/>
      <c r="C73" s="76"/>
      <c r="D73" s="75"/>
      <c r="E73" s="75"/>
      <c r="F73" s="6"/>
      <c r="G73" s="6"/>
      <c r="H73" s="6"/>
      <c r="I73" s="6"/>
      <c r="J73" s="36"/>
    </row>
    <row r="74" spans="1:12">
      <c r="A74" s="59"/>
      <c r="B74" s="6"/>
      <c r="C74" s="6"/>
      <c r="D74" s="6"/>
      <c r="E74" s="6"/>
      <c r="F74" s="6"/>
      <c r="G74" s="6"/>
      <c r="H74" s="6"/>
      <c r="I74" s="6"/>
      <c r="J74" s="36"/>
    </row>
    <row r="75" spans="1:12" ht="30">
      <c r="A75" s="79" t="s">
        <v>105</v>
      </c>
      <c r="B75" s="15" t="s">
        <v>106</v>
      </c>
      <c r="C75" s="15" t="s">
        <v>136</v>
      </c>
      <c r="D75" s="15" t="s">
        <v>127</v>
      </c>
      <c r="E75" s="15" t="s">
        <v>137</v>
      </c>
      <c r="F75" s="15" t="s">
        <v>128</v>
      </c>
      <c r="G75" s="14" t="s">
        <v>111</v>
      </c>
      <c r="H75" s="14" t="s">
        <v>112</v>
      </c>
      <c r="I75" s="80" t="s">
        <v>129</v>
      </c>
      <c r="J75" s="81"/>
    </row>
    <row r="76" spans="1:12">
      <c r="A76" s="79"/>
      <c r="B76" s="15"/>
      <c r="C76" s="15"/>
      <c r="D76" s="15"/>
      <c r="E76" s="15"/>
      <c r="F76" s="15"/>
      <c r="G76" s="16"/>
      <c r="H76" s="16"/>
      <c r="I76" s="15" t="s">
        <v>111</v>
      </c>
      <c r="J76" s="82" t="s">
        <v>112</v>
      </c>
    </row>
    <row r="77" spans="1:12">
      <c r="A77" s="40"/>
      <c r="B77" s="5"/>
      <c r="C77" s="5"/>
      <c r="D77" s="5"/>
      <c r="E77" s="5"/>
      <c r="F77" s="5"/>
      <c r="G77" s="5"/>
      <c r="H77" s="5"/>
      <c r="I77" s="5"/>
      <c r="J77" s="41"/>
    </row>
    <row r="78" spans="1:12">
      <c r="A78" s="40"/>
      <c r="B78" s="60"/>
      <c r="C78" s="5"/>
      <c r="D78" s="5"/>
      <c r="E78" s="5" t="s">
        <v>130</v>
      </c>
      <c r="F78" s="5"/>
      <c r="G78" s="77"/>
      <c r="H78" s="77"/>
      <c r="I78" s="77">
        <f>VLOOKUP(C71,'master akun'!$A$3:$E$41,4,FALSE)</f>
        <v>891600000</v>
      </c>
      <c r="J78" s="78"/>
    </row>
    <row r="79" spans="1:12">
      <c r="A79" s="40"/>
      <c r="B79" s="60"/>
      <c r="C79" s="5"/>
      <c r="D79" s="5"/>
      <c r="E79" s="5" t="s">
        <v>131</v>
      </c>
      <c r="F79" s="5"/>
      <c r="G79" s="77">
        <f ca="1">SUMIF('jurnal umum'!$A$7:$H$32,'buku besar'!C71,'jurnal umum'!$G$7:$G$32)</f>
        <v>21000000</v>
      </c>
      <c r="H79" s="77">
        <f ca="1">SUMIF('jurnal umum'!$A$7:$H$32,'buku besar'!C71,'jurnal umum'!$H$7:$H$32)</f>
        <v>21000000</v>
      </c>
      <c r="I79" s="77">
        <f ca="1">IF(I78+G79&gt;J78+H79,(I78+G79)-(J78+H79),0)</f>
        <v>891600000</v>
      </c>
      <c r="J79" s="78">
        <f ca="1">IF(J78+H79&gt;I78+G79,(J78+H79)-(I78+G79),0)</f>
        <v>0</v>
      </c>
    </row>
    <row r="80" spans="1:12" ht="15.75" thickBot="1">
      <c r="A80" s="48"/>
      <c r="B80" s="49"/>
      <c r="C80" s="49"/>
      <c r="D80" s="49"/>
      <c r="E80" s="49"/>
      <c r="F80" s="49"/>
      <c r="G80" s="49"/>
      <c r="H80" s="49"/>
      <c r="I80" s="49"/>
      <c r="J80" s="50"/>
    </row>
    <row r="81" spans="1:10" ht="15.75" thickBot="1"/>
    <row r="82" spans="1:10">
      <c r="A82" s="72" t="s">
        <v>140</v>
      </c>
      <c r="B82" s="73"/>
      <c r="C82" s="32" t="s">
        <v>13</v>
      </c>
      <c r="D82" s="73"/>
      <c r="E82" s="73"/>
      <c r="F82" s="32"/>
      <c r="G82" s="32"/>
      <c r="H82" s="32"/>
      <c r="I82" s="32"/>
      <c r="J82" s="33"/>
    </row>
    <row r="83" spans="1:10">
      <c r="A83" s="74" t="s">
        <v>141</v>
      </c>
      <c r="B83" s="75"/>
      <c r="C83" s="6" t="str">
        <f>VLOOKUP(C82,'master akun'!$A$3:$B$41,2,FALSE)</f>
        <v>persediaan perlengkapan kantor</v>
      </c>
      <c r="D83" s="75"/>
      <c r="E83" s="75"/>
      <c r="F83" s="6"/>
      <c r="G83" s="6"/>
      <c r="H83" s="6"/>
      <c r="I83" s="6"/>
      <c r="J83" s="36"/>
    </row>
    <row r="84" spans="1:10">
      <c r="A84" s="59"/>
      <c r="B84" s="76"/>
      <c r="C84" s="76"/>
      <c r="D84" s="75"/>
      <c r="E84" s="75"/>
      <c r="F84" s="6"/>
      <c r="G84" s="6"/>
      <c r="H84" s="6"/>
      <c r="I84" s="6"/>
      <c r="J84" s="36"/>
    </row>
    <row r="85" spans="1:10">
      <c r="A85" s="59"/>
      <c r="B85" s="6"/>
      <c r="C85" s="6"/>
      <c r="D85" s="6"/>
      <c r="E85" s="6"/>
      <c r="F85" s="6"/>
      <c r="G85" s="6"/>
      <c r="H85" s="6"/>
      <c r="I85" s="6"/>
      <c r="J85" s="36"/>
    </row>
    <row r="86" spans="1:10" ht="30">
      <c r="A86" s="79" t="s">
        <v>105</v>
      </c>
      <c r="B86" s="15" t="s">
        <v>106</v>
      </c>
      <c r="C86" s="15" t="s">
        <v>136</v>
      </c>
      <c r="D86" s="15" t="s">
        <v>127</v>
      </c>
      <c r="E86" s="15" t="s">
        <v>137</v>
      </c>
      <c r="F86" s="15" t="s">
        <v>128</v>
      </c>
      <c r="G86" s="14" t="s">
        <v>111</v>
      </c>
      <c r="H86" s="14" t="s">
        <v>112</v>
      </c>
      <c r="I86" s="80" t="s">
        <v>129</v>
      </c>
      <c r="J86" s="81"/>
    </row>
    <row r="87" spans="1:10">
      <c r="A87" s="79"/>
      <c r="B87" s="15"/>
      <c r="C87" s="15"/>
      <c r="D87" s="15"/>
      <c r="E87" s="15"/>
      <c r="F87" s="15"/>
      <c r="G87" s="16"/>
      <c r="H87" s="16"/>
      <c r="I87" s="15" t="s">
        <v>111</v>
      </c>
      <c r="J87" s="82" t="s">
        <v>112</v>
      </c>
    </row>
    <row r="88" spans="1:10">
      <c r="A88" s="40"/>
      <c r="B88" s="5"/>
      <c r="C88" s="5"/>
      <c r="D88" s="5"/>
      <c r="E88" s="5"/>
      <c r="F88" s="5"/>
      <c r="G88" s="5"/>
      <c r="H88" s="5"/>
      <c r="I88" s="5"/>
      <c r="J88" s="41"/>
    </row>
    <row r="89" spans="1:10">
      <c r="A89" s="40"/>
      <c r="B89" s="60"/>
      <c r="C89" s="5"/>
      <c r="D89" s="5"/>
      <c r="E89" s="5" t="s">
        <v>130</v>
      </c>
      <c r="F89" s="5"/>
      <c r="G89" s="77"/>
      <c r="H89" s="77"/>
      <c r="I89" s="77">
        <f>VLOOKUP(C82,'master akun'!$A$3:$E$41,4,FALSE)</f>
        <v>2580000</v>
      </c>
      <c r="J89" s="78"/>
    </row>
    <row r="90" spans="1:10">
      <c r="A90" s="40"/>
      <c r="B90" s="60"/>
      <c r="C90" s="5"/>
      <c r="D90" s="5"/>
      <c r="E90" s="5" t="s">
        <v>131</v>
      </c>
      <c r="F90" s="5"/>
      <c r="G90" s="77">
        <f ca="1">SUMIF('jurnal umum'!$A$7:$H$32,'buku besar'!C82,'jurnal umum'!$G$7:$G$32)</f>
        <v>0</v>
      </c>
      <c r="H90" s="77">
        <f ca="1">SUMIF('jurnal umum'!$A$7:$H$32,'buku besar'!C82,'jurnal umum'!$H$7:$H$32)</f>
        <v>0</v>
      </c>
      <c r="I90" s="77">
        <f ca="1">IF(I89+G90&gt;J89+H90,(I89+G90)-(J89+H90),0)</f>
        <v>2580000</v>
      </c>
      <c r="J90" s="78">
        <f ca="1">IF(J89+H90&gt;I89+G90,(J89+H90)-(I89+G90),0)</f>
        <v>0</v>
      </c>
    </row>
    <row r="91" spans="1:10" ht="15.75" thickBot="1">
      <c r="A91" s="48"/>
      <c r="B91" s="49"/>
      <c r="C91" s="49"/>
      <c r="D91" s="49"/>
      <c r="E91" s="49"/>
      <c r="F91" s="49"/>
      <c r="G91" s="49"/>
      <c r="H91" s="49"/>
      <c r="I91" s="49"/>
      <c r="J91" s="50"/>
    </row>
    <row r="92" spans="1:10" ht="15.75" thickBot="1"/>
    <row r="93" spans="1:10">
      <c r="A93" s="72" t="s">
        <v>140</v>
      </c>
      <c r="B93" s="73"/>
      <c r="C93" s="32" t="s">
        <v>14</v>
      </c>
      <c r="D93" s="73"/>
      <c r="E93" s="73"/>
      <c r="F93" s="32"/>
      <c r="G93" s="32"/>
      <c r="H93" s="32"/>
      <c r="I93" s="32"/>
      <c r="J93" s="33"/>
    </row>
    <row r="94" spans="1:10">
      <c r="A94" s="74" t="s">
        <v>141</v>
      </c>
      <c r="B94" s="75"/>
      <c r="C94" s="6" t="str">
        <f>VLOOKUP(C93,'master akun'!$A$3:$B$41,2,FALSE)</f>
        <v>persediaan perlengakapan toko</v>
      </c>
      <c r="D94" s="75"/>
      <c r="E94" s="75"/>
      <c r="F94" s="6"/>
      <c r="G94" s="6"/>
      <c r="H94" s="6"/>
      <c r="I94" s="6"/>
      <c r="J94" s="36"/>
    </row>
    <row r="95" spans="1:10">
      <c r="A95" s="59"/>
      <c r="B95" s="76"/>
      <c r="C95" s="76"/>
      <c r="D95" s="75"/>
      <c r="E95" s="75"/>
      <c r="F95" s="6"/>
      <c r="G95" s="6"/>
      <c r="H95" s="6"/>
      <c r="I95" s="6"/>
      <c r="J95" s="36"/>
    </row>
    <row r="96" spans="1:10">
      <c r="A96" s="59"/>
      <c r="B96" s="6"/>
      <c r="C96" s="6"/>
      <c r="D96" s="6"/>
      <c r="E96" s="6"/>
      <c r="F96" s="6"/>
      <c r="G96" s="6"/>
      <c r="H96" s="6"/>
      <c r="I96" s="6"/>
      <c r="J96" s="36"/>
    </row>
    <row r="97" spans="1:10" ht="30">
      <c r="A97" s="79" t="s">
        <v>105</v>
      </c>
      <c r="B97" s="15" t="s">
        <v>106</v>
      </c>
      <c r="C97" s="15" t="s">
        <v>136</v>
      </c>
      <c r="D97" s="15" t="s">
        <v>127</v>
      </c>
      <c r="E97" s="15" t="s">
        <v>137</v>
      </c>
      <c r="F97" s="15" t="s">
        <v>128</v>
      </c>
      <c r="G97" s="14" t="s">
        <v>111</v>
      </c>
      <c r="H97" s="14" t="s">
        <v>112</v>
      </c>
      <c r="I97" s="80" t="s">
        <v>129</v>
      </c>
      <c r="J97" s="81"/>
    </row>
    <row r="98" spans="1:10">
      <c r="A98" s="79"/>
      <c r="B98" s="15"/>
      <c r="C98" s="15"/>
      <c r="D98" s="15"/>
      <c r="E98" s="15"/>
      <c r="F98" s="15"/>
      <c r="G98" s="16"/>
      <c r="H98" s="16"/>
      <c r="I98" s="15" t="s">
        <v>111</v>
      </c>
      <c r="J98" s="82" t="s">
        <v>112</v>
      </c>
    </row>
    <row r="99" spans="1:10">
      <c r="A99" s="40"/>
      <c r="B99" s="5"/>
      <c r="C99" s="5"/>
      <c r="D99" s="5"/>
      <c r="E99" s="5"/>
      <c r="F99" s="5"/>
      <c r="G99" s="5"/>
      <c r="H99" s="5"/>
      <c r="I99" s="5"/>
      <c r="J99" s="41"/>
    </row>
    <row r="100" spans="1:10">
      <c r="A100" s="40"/>
      <c r="B100" s="60"/>
      <c r="C100" s="5"/>
      <c r="D100" s="5"/>
      <c r="E100" s="5" t="s">
        <v>130</v>
      </c>
      <c r="F100" s="5"/>
      <c r="G100" s="77"/>
      <c r="H100" s="77"/>
      <c r="I100" s="77">
        <f>VLOOKUP(C93,'master akun'!$A$3:$E$41,4,FALSE)</f>
        <v>5900000</v>
      </c>
      <c r="J100" s="78"/>
    </row>
    <row r="101" spans="1:10">
      <c r="A101" s="40"/>
      <c r="B101" s="60"/>
      <c r="C101" s="5"/>
      <c r="D101" s="5"/>
      <c r="E101" s="5" t="s">
        <v>131</v>
      </c>
      <c r="F101" s="5"/>
      <c r="G101" s="77">
        <f ca="1">SUMIF('jurnal umum'!$A$7:$H$32,'buku besar'!C93,'jurnal umum'!$G$7:$G$32)</f>
        <v>0</v>
      </c>
      <c r="H101" s="77">
        <f ca="1">SUMIF('jurnal umum'!$A$7:$H$32,'buku besar'!C93,'jurnal umum'!$H$7:$H$32)</f>
        <v>0</v>
      </c>
      <c r="I101" s="77">
        <f ca="1">IF(I100+G101&gt;J100+H101,(I100+G101)-(J100+H101),0)</f>
        <v>5900000</v>
      </c>
      <c r="J101" s="78">
        <f ca="1">IF(J100+H101&gt;I100+G101,(J100+H101)-(I100+G101),0)</f>
        <v>0</v>
      </c>
    </row>
    <row r="102" spans="1:10" ht="15.75" thickBot="1">
      <c r="A102" s="48"/>
      <c r="B102" s="49"/>
      <c r="C102" s="49"/>
      <c r="D102" s="49"/>
      <c r="E102" s="49"/>
      <c r="F102" s="49"/>
      <c r="G102" s="49"/>
      <c r="H102" s="49"/>
      <c r="I102" s="49"/>
      <c r="J102" s="50"/>
    </row>
    <row r="103" spans="1:10" ht="15.75" thickBot="1"/>
    <row r="104" spans="1:10">
      <c r="A104" s="72" t="s">
        <v>140</v>
      </c>
      <c r="B104" s="73"/>
      <c r="C104" s="32" t="s">
        <v>15</v>
      </c>
      <c r="D104" s="73"/>
      <c r="E104" s="73"/>
      <c r="F104" s="32"/>
      <c r="G104" s="32"/>
      <c r="H104" s="32"/>
      <c r="I104" s="32"/>
      <c r="J104" s="33"/>
    </row>
    <row r="105" spans="1:10">
      <c r="A105" s="74" t="s">
        <v>141</v>
      </c>
      <c r="B105" s="75"/>
      <c r="C105" s="6" t="str">
        <f>VLOOKUP(C104,'master akun'!$A$3:$B$41,2,FALSE)</f>
        <v>ppn masukan</v>
      </c>
      <c r="D105" s="75"/>
      <c r="E105" s="75"/>
      <c r="F105" s="6"/>
      <c r="G105" s="6"/>
      <c r="H105" s="6"/>
      <c r="I105" s="6"/>
      <c r="J105" s="36"/>
    </row>
    <row r="106" spans="1:10">
      <c r="A106" s="59"/>
      <c r="B106" s="76"/>
      <c r="C106" s="76"/>
      <c r="D106" s="75"/>
      <c r="E106" s="75"/>
      <c r="F106" s="6"/>
      <c r="G106" s="6"/>
      <c r="H106" s="6"/>
      <c r="I106" s="6"/>
      <c r="J106" s="36"/>
    </row>
    <row r="107" spans="1:10">
      <c r="A107" s="59"/>
      <c r="B107" s="6"/>
      <c r="C107" s="6"/>
      <c r="D107" s="6"/>
      <c r="E107" s="6"/>
      <c r="F107" s="6"/>
      <c r="G107" s="6"/>
      <c r="H107" s="6"/>
      <c r="I107" s="6"/>
      <c r="J107" s="36"/>
    </row>
    <row r="108" spans="1:10" ht="30">
      <c r="A108" s="79" t="s">
        <v>105</v>
      </c>
      <c r="B108" s="15" t="s">
        <v>106</v>
      </c>
      <c r="C108" s="15" t="s">
        <v>136</v>
      </c>
      <c r="D108" s="15" t="s">
        <v>127</v>
      </c>
      <c r="E108" s="15" t="s">
        <v>137</v>
      </c>
      <c r="F108" s="15" t="s">
        <v>128</v>
      </c>
      <c r="G108" s="14" t="s">
        <v>111</v>
      </c>
      <c r="H108" s="14" t="s">
        <v>112</v>
      </c>
      <c r="I108" s="80" t="s">
        <v>129</v>
      </c>
      <c r="J108" s="81"/>
    </row>
    <row r="109" spans="1:10">
      <c r="A109" s="79"/>
      <c r="B109" s="15"/>
      <c r="C109" s="15"/>
      <c r="D109" s="15"/>
      <c r="E109" s="15"/>
      <c r="F109" s="15"/>
      <c r="G109" s="16"/>
      <c r="H109" s="16"/>
      <c r="I109" s="15" t="s">
        <v>111</v>
      </c>
      <c r="J109" s="82" t="s">
        <v>112</v>
      </c>
    </row>
    <row r="110" spans="1:10">
      <c r="A110" s="40"/>
      <c r="B110" s="5"/>
      <c r="C110" s="5"/>
      <c r="D110" s="5"/>
      <c r="E110" s="5"/>
      <c r="F110" s="5"/>
      <c r="G110" s="5"/>
      <c r="H110" s="5"/>
      <c r="I110" s="5"/>
      <c r="J110" s="41"/>
    </row>
    <row r="111" spans="1:10">
      <c r="A111" s="40"/>
      <c r="B111" s="60"/>
      <c r="C111" s="5"/>
      <c r="D111" s="5"/>
      <c r="E111" s="5" t="s">
        <v>130</v>
      </c>
      <c r="F111" s="5"/>
      <c r="G111" s="77"/>
      <c r="H111" s="77"/>
      <c r="I111" s="77">
        <f>VLOOKUP(C104,'master akun'!$A$3:$E$41,4,FALSE)</f>
        <v>19600000</v>
      </c>
      <c r="J111" s="78"/>
    </row>
    <row r="112" spans="1:10">
      <c r="A112" s="40"/>
      <c r="B112" s="60"/>
      <c r="C112" s="5"/>
      <c r="D112" s="5"/>
      <c r="E112" s="5" t="s">
        <v>131</v>
      </c>
      <c r="F112" s="5"/>
      <c r="G112" s="77">
        <f ca="1">SUMIF('jurnal umum'!$A$7:$H$32,'buku besar'!C104,'jurnal umum'!$G$7:$G$32)</f>
        <v>0</v>
      </c>
      <c r="H112" s="77">
        <f ca="1">SUMIF('jurnal umum'!$A$7:$H$32,'buku besar'!C104,'jurnal umum'!$H$7:$H$32)</f>
        <v>0</v>
      </c>
      <c r="I112" s="77">
        <f ca="1">IF(I111+G112&gt;J111+H112,(I111+G112)-(J111+H112),0)</f>
        <v>19600000</v>
      </c>
      <c r="J112" s="78">
        <f ca="1">IF(J111+H112&gt;I111+G112,(J111+H112)-(I111+G112),0)</f>
        <v>0</v>
      </c>
    </row>
    <row r="113" spans="1:10" ht="15.75" thickBot="1">
      <c r="A113" s="48"/>
      <c r="B113" s="49"/>
      <c r="C113" s="49"/>
      <c r="D113" s="49"/>
      <c r="E113" s="49"/>
      <c r="F113" s="49"/>
      <c r="G113" s="49"/>
      <c r="H113" s="49"/>
      <c r="I113" s="49"/>
      <c r="J113" s="50"/>
    </row>
    <row r="114" spans="1:10" ht="15.75" thickBot="1"/>
    <row r="115" spans="1:10">
      <c r="A115" s="72" t="s">
        <v>140</v>
      </c>
      <c r="B115" s="73"/>
      <c r="C115" s="32" t="s">
        <v>16</v>
      </c>
      <c r="D115" s="73"/>
      <c r="E115" s="73"/>
      <c r="F115" s="32"/>
      <c r="G115" s="32"/>
      <c r="H115" s="32"/>
      <c r="I115" s="32"/>
      <c r="J115" s="33"/>
    </row>
    <row r="116" spans="1:10">
      <c r="A116" s="74" t="s">
        <v>141</v>
      </c>
      <c r="B116" s="75"/>
      <c r="C116" s="6" t="str">
        <f>VLOOKUP(C115,'master akun'!$A$3:$B$41,2,FALSE)</f>
        <v>pajak dibayar dimuka</v>
      </c>
      <c r="D116" s="75"/>
      <c r="E116" s="75"/>
      <c r="F116" s="6"/>
      <c r="G116" s="6"/>
      <c r="H116" s="6"/>
      <c r="I116" s="6"/>
      <c r="J116" s="36"/>
    </row>
    <row r="117" spans="1:10">
      <c r="A117" s="59"/>
      <c r="B117" s="76"/>
      <c r="C117" s="76"/>
      <c r="D117" s="75"/>
      <c r="E117" s="75"/>
      <c r="F117" s="6"/>
      <c r="G117" s="6"/>
      <c r="H117" s="6"/>
      <c r="I117" s="6"/>
      <c r="J117" s="36"/>
    </row>
    <row r="118" spans="1:10">
      <c r="A118" s="59"/>
      <c r="B118" s="6"/>
      <c r="C118" s="6"/>
      <c r="D118" s="6"/>
      <c r="E118" s="6"/>
      <c r="F118" s="6"/>
      <c r="G118" s="6"/>
      <c r="H118" s="6"/>
      <c r="I118" s="6"/>
      <c r="J118" s="36"/>
    </row>
    <row r="119" spans="1:10" ht="30">
      <c r="A119" s="79" t="s">
        <v>105</v>
      </c>
      <c r="B119" s="15" t="s">
        <v>106</v>
      </c>
      <c r="C119" s="15" t="s">
        <v>136</v>
      </c>
      <c r="D119" s="15" t="s">
        <v>127</v>
      </c>
      <c r="E119" s="15" t="s">
        <v>137</v>
      </c>
      <c r="F119" s="15" t="s">
        <v>128</v>
      </c>
      <c r="G119" s="14" t="s">
        <v>111</v>
      </c>
      <c r="H119" s="14" t="s">
        <v>112</v>
      </c>
      <c r="I119" s="80" t="s">
        <v>129</v>
      </c>
      <c r="J119" s="81"/>
    </row>
    <row r="120" spans="1:10">
      <c r="A120" s="79"/>
      <c r="B120" s="15"/>
      <c r="C120" s="15"/>
      <c r="D120" s="15"/>
      <c r="E120" s="15"/>
      <c r="F120" s="15"/>
      <c r="G120" s="16"/>
      <c r="H120" s="16"/>
      <c r="I120" s="15" t="s">
        <v>111</v>
      </c>
      <c r="J120" s="82" t="s">
        <v>112</v>
      </c>
    </row>
    <row r="121" spans="1:10">
      <c r="A121" s="40"/>
      <c r="B121" s="5"/>
      <c r="C121" s="5"/>
      <c r="D121" s="5"/>
      <c r="E121" s="5"/>
      <c r="F121" s="5"/>
      <c r="G121" s="5"/>
      <c r="H121" s="5"/>
      <c r="I121" s="5"/>
      <c r="J121" s="41"/>
    </row>
    <row r="122" spans="1:10">
      <c r="A122" s="40"/>
      <c r="B122" s="60"/>
      <c r="C122" s="5"/>
      <c r="D122" s="5"/>
      <c r="E122" s="5" t="s">
        <v>130</v>
      </c>
      <c r="F122" s="5"/>
      <c r="G122" s="77"/>
      <c r="H122" s="77"/>
      <c r="I122" s="77">
        <f>VLOOKUP(C115,'master akun'!$A$3:$E$41,4,FALSE)</f>
        <v>32000000</v>
      </c>
      <c r="J122" s="78"/>
    </row>
    <row r="123" spans="1:10">
      <c r="A123" s="40"/>
      <c r="B123" s="60"/>
      <c r="C123" s="5"/>
      <c r="D123" s="5"/>
      <c r="E123" s="5" t="s">
        <v>131</v>
      </c>
      <c r="F123" s="5"/>
      <c r="G123" s="77">
        <f ca="1">SUMIF('jurnal umum'!$A$7:$H$32,'buku besar'!C115,'jurnal umum'!$G$7:$G$32)</f>
        <v>0</v>
      </c>
      <c r="H123" s="77">
        <f ca="1">SUMIF('jurnal umum'!$A$7:$H$32,'buku besar'!C115,'jurnal umum'!$H$7:$H$32)</f>
        <v>0</v>
      </c>
      <c r="I123" s="77">
        <f ca="1">IF(I122+G123&gt;J122+H123,(I122+G123)-(J122+H123),0)</f>
        <v>32000000</v>
      </c>
      <c r="J123" s="78">
        <f ca="1">IF(J122+H123&gt;I122+G123,(J122+H123)-(I122+G123),0)</f>
        <v>0</v>
      </c>
    </row>
    <row r="124" spans="1:10" ht="15.75" thickBot="1">
      <c r="A124" s="48"/>
      <c r="B124" s="49"/>
      <c r="C124" s="49"/>
      <c r="D124" s="49"/>
      <c r="E124" s="49"/>
      <c r="F124" s="49"/>
      <c r="G124" s="49"/>
      <c r="H124" s="49"/>
      <c r="I124" s="49"/>
      <c r="J124" s="50"/>
    </row>
    <row r="125" spans="1:10" ht="15.75" thickBot="1"/>
    <row r="126" spans="1:10">
      <c r="A126" s="72" t="s">
        <v>140</v>
      </c>
      <c r="B126" s="73"/>
      <c r="C126" s="32" t="s">
        <v>17</v>
      </c>
      <c r="D126" s="73"/>
      <c r="E126" s="73"/>
      <c r="F126" s="32"/>
      <c r="G126" s="32"/>
      <c r="H126" s="32"/>
      <c r="I126" s="32"/>
      <c r="J126" s="33"/>
    </row>
    <row r="127" spans="1:10">
      <c r="A127" s="74" t="s">
        <v>141</v>
      </c>
      <c r="B127" s="75"/>
      <c r="C127" s="6" t="str">
        <f>VLOOKUP(C126,'master akun'!$A$3:$B$41,2,FALSE)</f>
        <v>asuransi dibayar dimuka</v>
      </c>
      <c r="D127" s="75"/>
      <c r="E127" s="75"/>
      <c r="F127" s="6"/>
      <c r="G127" s="6"/>
      <c r="H127" s="6"/>
      <c r="I127" s="6"/>
      <c r="J127" s="36"/>
    </row>
    <row r="128" spans="1:10">
      <c r="A128" s="59"/>
      <c r="B128" s="76"/>
      <c r="C128" s="76"/>
      <c r="D128" s="75"/>
      <c r="E128" s="75"/>
      <c r="F128" s="6"/>
      <c r="G128" s="6"/>
      <c r="H128" s="6"/>
      <c r="I128" s="6"/>
      <c r="J128" s="36"/>
    </row>
    <row r="129" spans="1:10">
      <c r="A129" s="59"/>
      <c r="B129" s="6"/>
      <c r="C129" s="6"/>
      <c r="D129" s="6"/>
      <c r="E129" s="6"/>
      <c r="F129" s="6"/>
      <c r="G129" s="6"/>
      <c r="H129" s="6"/>
      <c r="I129" s="6"/>
      <c r="J129" s="36"/>
    </row>
    <row r="130" spans="1:10" ht="30">
      <c r="A130" s="79" t="s">
        <v>105</v>
      </c>
      <c r="B130" s="15" t="s">
        <v>106</v>
      </c>
      <c r="C130" s="15" t="s">
        <v>136</v>
      </c>
      <c r="D130" s="15" t="s">
        <v>127</v>
      </c>
      <c r="E130" s="15" t="s">
        <v>137</v>
      </c>
      <c r="F130" s="15" t="s">
        <v>128</v>
      </c>
      <c r="G130" s="14" t="s">
        <v>111</v>
      </c>
      <c r="H130" s="14" t="s">
        <v>112</v>
      </c>
      <c r="I130" s="80" t="s">
        <v>129</v>
      </c>
      <c r="J130" s="81"/>
    </row>
    <row r="131" spans="1:10">
      <c r="A131" s="79"/>
      <c r="B131" s="15"/>
      <c r="C131" s="15"/>
      <c r="D131" s="15"/>
      <c r="E131" s="15"/>
      <c r="F131" s="15"/>
      <c r="G131" s="16"/>
      <c r="H131" s="16"/>
      <c r="I131" s="15" t="s">
        <v>111</v>
      </c>
      <c r="J131" s="82" t="s">
        <v>112</v>
      </c>
    </row>
    <row r="132" spans="1:10">
      <c r="A132" s="40"/>
      <c r="B132" s="5"/>
      <c r="C132" s="5"/>
      <c r="D132" s="5"/>
      <c r="E132" s="5"/>
      <c r="F132" s="5"/>
      <c r="G132" s="5"/>
      <c r="H132" s="5"/>
      <c r="I132" s="5"/>
      <c r="J132" s="41"/>
    </row>
    <row r="133" spans="1:10">
      <c r="A133" s="40"/>
      <c r="B133" s="60"/>
      <c r="C133" s="5"/>
      <c r="D133" s="5"/>
      <c r="E133" s="5" t="s">
        <v>130</v>
      </c>
      <c r="F133" s="5"/>
      <c r="G133" s="77"/>
      <c r="H133" s="77"/>
      <c r="I133" s="77">
        <f>VLOOKUP(C126,'master akun'!$A$3:$E$41,4,FALSE)</f>
        <v>31200000</v>
      </c>
      <c r="J133" s="77">
        <f>VLOOKUP(C126,'master akun'!$A$3:$E$41,5,FALSE)</f>
        <v>0</v>
      </c>
    </row>
    <row r="134" spans="1:10">
      <c r="A134" s="40"/>
      <c r="B134" s="60"/>
      <c r="C134" s="5"/>
      <c r="D134" s="5"/>
      <c r="E134" s="5" t="s">
        <v>131</v>
      </c>
      <c r="F134" s="5"/>
      <c r="G134" s="77">
        <f ca="1">SUMIF('jurnal umum'!$A$7:$H$32,'buku besar'!C126,'jurnal umum'!$G$7:$G$32)</f>
        <v>0</v>
      </c>
      <c r="H134" s="77">
        <f ca="1">SUMIF('jurnal umum'!$A$7:$H$32,'buku besar'!C126,'jurnal umum'!$H$7:$H$32)</f>
        <v>0</v>
      </c>
      <c r="I134" s="77">
        <f ca="1">IF(I133+G134&gt;J133+H134,(I133+G134)-(J133+H134),0)</f>
        <v>31200000</v>
      </c>
      <c r="J134" s="78">
        <f ca="1">IF(J133+H134&gt;I133+G134,(J133+H134)-(I133+G134),0)</f>
        <v>0</v>
      </c>
    </row>
    <row r="135" spans="1:10" ht="15.75" thickBot="1">
      <c r="A135" s="48"/>
      <c r="B135" s="49"/>
      <c r="C135" s="49"/>
      <c r="D135" s="49"/>
      <c r="E135" s="49"/>
      <c r="F135" s="49"/>
      <c r="G135" s="49"/>
      <c r="H135" s="49"/>
      <c r="I135" s="49"/>
      <c r="J135" s="50"/>
    </row>
    <row r="136" spans="1:10" ht="15.75" thickBot="1"/>
    <row r="137" spans="1:10">
      <c r="A137" s="72" t="s">
        <v>140</v>
      </c>
      <c r="B137" s="73"/>
      <c r="C137" s="32" t="s">
        <v>18</v>
      </c>
      <c r="D137" s="73"/>
      <c r="E137" s="73"/>
      <c r="F137" s="32"/>
      <c r="G137" s="32"/>
      <c r="H137" s="32"/>
      <c r="I137" s="32"/>
      <c r="J137" s="33"/>
    </row>
    <row r="138" spans="1:10">
      <c r="A138" s="74" t="s">
        <v>141</v>
      </c>
      <c r="B138" s="75"/>
      <c r="C138" s="6" t="str">
        <f>VLOOKUP(C137,'master akun'!$A$3:$B$41,2,FALSE)</f>
        <v>iklan dibayar dimuka</v>
      </c>
      <c r="D138" s="75"/>
      <c r="E138" s="75"/>
      <c r="F138" s="6"/>
      <c r="G138" s="6"/>
      <c r="H138" s="6"/>
      <c r="I138" s="6"/>
      <c r="J138" s="36"/>
    </row>
    <row r="139" spans="1:10">
      <c r="A139" s="59"/>
      <c r="B139" s="76"/>
      <c r="C139" s="76"/>
      <c r="D139" s="75"/>
      <c r="E139" s="75"/>
      <c r="F139" s="6"/>
      <c r="G139" s="6"/>
      <c r="H139" s="6"/>
      <c r="I139" s="6"/>
      <c r="J139" s="36"/>
    </row>
    <row r="140" spans="1:10">
      <c r="A140" s="59"/>
      <c r="B140" s="6"/>
      <c r="C140" s="6"/>
      <c r="D140" s="6"/>
      <c r="E140" s="6"/>
      <c r="F140" s="6"/>
      <c r="G140" s="6"/>
      <c r="H140" s="6"/>
      <c r="I140" s="6"/>
      <c r="J140" s="36"/>
    </row>
    <row r="141" spans="1:10" ht="30">
      <c r="A141" s="79" t="s">
        <v>105</v>
      </c>
      <c r="B141" s="15" t="s">
        <v>106</v>
      </c>
      <c r="C141" s="15" t="s">
        <v>136</v>
      </c>
      <c r="D141" s="15" t="s">
        <v>127</v>
      </c>
      <c r="E141" s="15" t="s">
        <v>137</v>
      </c>
      <c r="F141" s="15" t="s">
        <v>128</v>
      </c>
      <c r="G141" s="14" t="s">
        <v>111</v>
      </c>
      <c r="H141" s="14" t="s">
        <v>112</v>
      </c>
      <c r="I141" s="80" t="s">
        <v>129</v>
      </c>
      <c r="J141" s="81"/>
    </row>
    <row r="142" spans="1:10">
      <c r="A142" s="79"/>
      <c r="B142" s="15"/>
      <c r="C142" s="15"/>
      <c r="D142" s="15"/>
      <c r="E142" s="15"/>
      <c r="F142" s="15"/>
      <c r="G142" s="16"/>
      <c r="H142" s="16"/>
      <c r="I142" s="15" t="s">
        <v>111</v>
      </c>
      <c r="J142" s="82" t="s">
        <v>112</v>
      </c>
    </row>
    <row r="143" spans="1:10">
      <c r="A143" s="40"/>
      <c r="B143" s="5"/>
      <c r="C143" s="5"/>
      <c r="D143" s="5"/>
      <c r="E143" s="5"/>
      <c r="F143" s="5"/>
      <c r="G143" s="5"/>
      <c r="H143" s="5"/>
      <c r="I143" s="5"/>
      <c r="J143" s="41"/>
    </row>
    <row r="144" spans="1:10">
      <c r="A144" s="40"/>
      <c r="B144" s="60"/>
      <c r="C144" s="5"/>
      <c r="D144" s="5"/>
      <c r="E144" s="5" t="s">
        <v>130</v>
      </c>
      <c r="F144" s="5"/>
      <c r="G144" s="77"/>
      <c r="H144" s="77"/>
      <c r="I144" s="77">
        <f>VLOOKUP(C137,'master akun'!$A$3:$E$41,4,FALSE)</f>
        <v>3000000</v>
      </c>
      <c r="J144" s="77">
        <f>VLOOKUP(C137,'master akun'!$A$3:$E$41,5,FALSE)</f>
        <v>0</v>
      </c>
    </row>
    <row r="145" spans="1:10">
      <c r="A145" s="40"/>
      <c r="B145" s="60"/>
      <c r="C145" s="5"/>
      <c r="D145" s="5"/>
      <c r="E145" s="5" t="s">
        <v>131</v>
      </c>
      <c r="F145" s="5"/>
      <c r="G145" s="77">
        <f ca="1">SUMIF('jurnal umum'!$A$7:$H$32,'buku besar'!C137,'jurnal umum'!$G$7:$G$32)</f>
        <v>0</v>
      </c>
      <c r="H145" s="77">
        <f ca="1">SUMIF('jurnal umum'!$A$7:$H$32,'buku besar'!C137,'jurnal umum'!$H$7:$H$32)</f>
        <v>0</v>
      </c>
      <c r="I145" s="77">
        <f ca="1">IF(I144+G145&gt;J144+H145,(I144+G145)-(J144+H145),0)</f>
        <v>3000000</v>
      </c>
      <c r="J145" s="78">
        <f ca="1">IF(J144+H145&gt;I144+G145,(J144+H145)-(I144+G145),0)</f>
        <v>0</v>
      </c>
    </row>
    <row r="146" spans="1:10" ht="15.75" thickBot="1">
      <c r="A146" s="48"/>
      <c r="B146" s="49"/>
      <c r="C146" s="49"/>
      <c r="D146" s="49"/>
      <c r="E146" s="49"/>
      <c r="F146" s="49"/>
      <c r="G146" s="49"/>
      <c r="H146" s="49"/>
      <c r="I146" s="49"/>
      <c r="J146" s="50"/>
    </row>
    <row r="147" spans="1:10" ht="15.75" thickBot="1"/>
    <row r="148" spans="1:10">
      <c r="A148" s="72" t="s">
        <v>140</v>
      </c>
      <c r="B148" s="73"/>
      <c r="C148" s="32" t="s">
        <v>19</v>
      </c>
      <c r="D148" s="73"/>
      <c r="E148" s="73"/>
      <c r="F148" s="32"/>
      <c r="G148" s="32"/>
      <c r="H148" s="32"/>
      <c r="I148" s="32"/>
      <c r="J148" s="33"/>
    </row>
    <row r="149" spans="1:10">
      <c r="A149" s="74" t="s">
        <v>141</v>
      </c>
      <c r="B149" s="75"/>
      <c r="C149" s="6" t="str">
        <f>VLOOKUP(C148,'master akun'!$A$3:$B$41,2,FALSE)</f>
        <v>tanah</v>
      </c>
      <c r="D149" s="75"/>
      <c r="E149" s="75"/>
      <c r="F149" s="6"/>
      <c r="G149" s="6"/>
      <c r="H149" s="6"/>
      <c r="I149" s="6"/>
      <c r="J149" s="36"/>
    </row>
    <row r="150" spans="1:10">
      <c r="A150" s="59"/>
      <c r="B150" s="76"/>
      <c r="C150" s="76"/>
      <c r="D150" s="75"/>
      <c r="E150" s="75"/>
      <c r="F150" s="6"/>
      <c r="G150" s="6"/>
      <c r="H150" s="6"/>
      <c r="I150" s="6"/>
      <c r="J150" s="36"/>
    </row>
    <row r="151" spans="1:10">
      <c r="A151" s="59"/>
      <c r="B151" s="6"/>
      <c r="C151" s="6"/>
      <c r="D151" s="6"/>
      <c r="E151" s="6"/>
      <c r="F151" s="6"/>
      <c r="G151" s="6"/>
      <c r="H151" s="6"/>
      <c r="I151" s="6"/>
      <c r="J151" s="36"/>
    </row>
    <row r="152" spans="1:10" ht="30">
      <c r="A152" s="79" t="s">
        <v>105</v>
      </c>
      <c r="B152" s="15" t="s">
        <v>106</v>
      </c>
      <c r="C152" s="15" t="s">
        <v>136</v>
      </c>
      <c r="D152" s="15" t="s">
        <v>127</v>
      </c>
      <c r="E152" s="15" t="s">
        <v>137</v>
      </c>
      <c r="F152" s="15" t="s">
        <v>128</v>
      </c>
      <c r="G152" s="14" t="s">
        <v>111</v>
      </c>
      <c r="H152" s="14" t="s">
        <v>112</v>
      </c>
      <c r="I152" s="80" t="s">
        <v>129</v>
      </c>
      <c r="J152" s="81"/>
    </row>
    <row r="153" spans="1:10">
      <c r="A153" s="79"/>
      <c r="B153" s="15"/>
      <c r="C153" s="15"/>
      <c r="D153" s="15"/>
      <c r="E153" s="15"/>
      <c r="F153" s="15"/>
      <c r="G153" s="16"/>
      <c r="H153" s="16"/>
      <c r="I153" s="15" t="s">
        <v>111</v>
      </c>
      <c r="J153" s="82" t="s">
        <v>112</v>
      </c>
    </row>
    <row r="154" spans="1:10">
      <c r="A154" s="40"/>
      <c r="B154" s="5"/>
      <c r="C154" s="5"/>
      <c r="D154" s="5"/>
      <c r="E154" s="5"/>
      <c r="F154" s="5"/>
      <c r="G154" s="5"/>
      <c r="H154" s="5"/>
      <c r="I154" s="5"/>
      <c r="J154" s="41"/>
    </row>
    <row r="155" spans="1:10">
      <c r="A155" s="40"/>
      <c r="B155" s="60"/>
      <c r="C155" s="5"/>
      <c r="D155" s="5"/>
      <c r="E155" s="5" t="s">
        <v>130</v>
      </c>
      <c r="F155" s="5"/>
      <c r="G155" s="77"/>
      <c r="H155" s="77"/>
      <c r="I155" s="77">
        <f>VLOOKUP(C148,'master akun'!$A$3:$E$41,4,FALSE)</f>
        <v>165000000</v>
      </c>
      <c r="J155" s="77">
        <f>VLOOKUP(C148,'master akun'!$A$3:$E$41,5,FALSE)</f>
        <v>0</v>
      </c>
    </row>
    <row r="156" spans="1:10">
      <c r="A156" s="40"/>
      <c r="B156" s="60"/>
      <c r="C156" s="5"/>
      <c r="D156" s="5"/>
      <c r="E156" s="5" t="s">
        <v>131</v>
      </c>
      <c r="F156" s="5"/>
      <c r="G156" s="77">
        <f ca="1">SUMIF('jurnal umum'!$A$7:$H$32,'buku besar'!C148,'jurnal umum'!$G$7:$G$32)</f>
        <v>0</v>
      </c>
      <c r="H156" s="77">
        <f ca="1">SUMIF('jurnal umum'!$A$7:$H$32,'buku besar'!C148,'jurnal umum'!$H$7:$H$32)</f>
        <v>0</v>
      </c>
      <c r="I156" s="77">
        <f ca="1">IF(I155+G156&gt;J155+H156,(I155+G156)-(J155+H156),0)</f>
        <v>165000000</v>
      </c>
      <c r="J156" s="78">
        <f ca="1">IF(J155+H156&gt;I155+G156,(J155+H156)-(I155+G156),0)</f>
        <v>0</v>
      </c>
    </row>
    <row r="157" spans="1:10" ht="15.75" thickBot="1">
      <c r="A157" s="48"/>
      <c r="B157" s="49"/>
      <c r="C157" s="49"/>
      <c r="D157" s="49"/>
      <c r="E157" s="49"/>
      <c r="F157" s="49"/>
      <c r="G157" s="49"/>
      <c r="H157" s="49"/>
      <c r="I157" s="49"/>
      <c r="J157" s="50"/>
    </row>
    <row r="158" spans="1:10" ht="15.75" thickBot="1"/>
    <row r="159" spans="1:10">
      <c r="A159" s="72" t="s">
        <v>140</v>
      </c>
      <c r="B159" s="73"/>
      <c r="C159" s="32" t="s">
        <v>20</v>
      </c>
      <c r="D159" s="73"/>
      <c r="E159" s="73"/>
      <c r="F159" s="32"/>
      <c r="G159" s="32"/>
      <c r="H159" s="32"/>
      <c r="I159" s="32"/>
      <c r="J159" s="33"/>
    </row>
    <row r="160" spans="1:10">
      <c r="A160" s="74" t="s">
        <v>141</v>
      </c>
      <c r="B160" s="75"/>
      <c r="C160" s="6" t="str">
        <f>VLOOKUP(C159,'master akun'!$A$3:$B$41,2,FALSE)</f>
        <v>bangunan</v>
      </c>
      <c r="D160" s="75"/>
      <c r="E160" s="75"/>
      <c r="F160" s="6"/>
      <c r="G160" s="6"/>
      <c r="H160" s="6"/>
      <c r="I160" s="6"/>
      <c r="J160" s="36"/>
    </row>
    <row r="161" spans="1:10">
      <c r="A161" s="59"/>
      <c r="B161" s="76"/>
      <c r="C161" s="76"/>
      <c r="D161" s="75"/>
      <c r="E161" s="75"/>
      <c r="F161" s="6"/>
      <c r="G161" s="6"/>
      <c r="H161" s="6"/>
      <c r="I161" s="6"/>
      <c r="J161" s="36"/>
    </row>
    <row r="162" spans="1:10">
      <c r="A162" s="59"/>
      <c r="B162" s="6"/>
      <c r="C162" s="6"/>
      <c r="D162" s="6"/>
      <c r="E162" s="6"/>
      <c r="F162" s="6"/>
      <c r="G162" s="6"/>
      <c r="H162" s="6"/>
      <c r="I162" s="6"/>
      <c r="J162" s="36"/>
    </row>
    <row r="163" spans="1:10" ht="30">
      <c r="A163" s="79" t="s">
        <v>105</v>
      </c>
      <c r="B163" s="15" t="s">
        <v>106</v>
      </c>
      <c r="C163" s="15" t="s">
        <v>136</v>
      </c>
      <c r="D163" s="15" t="s">
        <v>127</v>
      </c>
      <c r="E163" s="15" t="s">
        <v>137</v>
      </c>
      <c r="F163" s="15" t="s">
        <v>128</v>
      </c>
      <c r="G163" s="14" t="s">
        <v>111</v>
      </c>
      <c r="H163" s="14" t="s">
        <v>112</v>
      </c>
      <c r="I163" s="80" t="s">
        <v>129</v>
      </c>
      <c r="J163" s="81"/>
    </row>
    <row r="164" spans="1:10">
      <c r="A164" s="79"/>
      <c r="B164" s="15"/>
      <c r="C164" s="15"/>
      <c r="D164" s="15"/>
      <c r="E164" s="15"/>
      <c r="F164" s="15"/>
      <c r="G164" s="16"/>
      <c r="H164" s="16"/>
      <c r="I164" s="15" t="s">
        <v>111</v>
      </c>
      <c r="J164" s="82" t="s">
        <v>112</v>
      </c>
    </row>
    <row r="165" spans="1:10">
      <c r="A165" s="40"/>
      <c r="B165" s="5"/>
      <c r="C165" s="5"/>
      <c r="D165" s="5"/>
      <c r="E165" s="5"/>
      <c r="F165" s="5"/>
      <c r="G165" s="5"/>
      <c r="H165" s="5"/>
      <c r="I165" s="5"/>
      <c r="J165" s="41"/>
    </row>
    <row r="166" spans="1:10">
      <c r="A166" s="40"/>
      <c r="B166" s="60"/>
      <c r="C166" s="5"/>
      <c r="D166" s="5"/>
      <c r="E166" s="5" t="s">
        <v>130</v>
      </c>
      <c r="F166" s="5"/>
      <c r="G166" s="77"/>
      <c r="H166" s="77"/>
      <c r="I166" s="77">
        <f>VLOOKUP(C159,'master akun'!$A$3:$E$41,4,FALSE)</f>
        <v>210000000</v>
      </c>
      <c r="J166" s="77">
        <f>VLOOKUP(C159,'master akun'!$A$3:$E$41,5,FALSE)</f>
        <v>0</v>
      </c>
    </row>
    <row r="167" spans="1:10">
      <c r="A167" s="40"/>
      <c r="B167" s="60"/>
      <c r="C167" s="5"/>
      <c r="D167" s="5"/>
      <c r="E167" s="5" t="s">
        <v>131</v>
      </c>
      <c r="F167" s="5"/>
      <c r="G167" s="77">
        <f ca="1">SUMIF('jurnal umum'!$B$7:$H$32,'buku besar'!C159,'jurnal umum'!$G$7:$G$32)</f>
        <v>0</v>
      </c>
      <c r="H167" s="77">
        <f ca="1">SUMIF('jurnal umum'!$B$7:$H$32,'buku besar'!C159,'jurnal umum'!$H$7:$H$32)</f>
        <v>0</v>
      </c>
      <c r="I167" s="77">
        <f ca="1">IF(I166+G167&gt;J166+H167,(I166+G167)-(J166+H167),0)</f>
        <v>210000000</v>
      </c>
      <c r="J167" s="78">
        <f ca="1">IF(J166+H167&gt;I166+G167,(J166+H167)-(I166+G167),0)</f>
        <v>0</v>
      </c>
    </row>
    <row r="168" spans="1:10" ht="15.75" thickBot="1">
      <c r="A168" s="48"/>
      <c r="B168" s="49"/>
      <c r="C168" s="49"/>
      <c r="D168" s="49"/>
      <c r="E168" s="49"/>
      <c r="F168" s="49"/>
      <c r="G168" s="49"/>
      <c r="H168" s="49"/>
      <c r="I168" s="49"/>
      <c r="J168" s="50"/>
    </row>
    <row r="169" spans="1:10" ht="15.75" thickBot="1"/>
    <row r="170" spans="1:10">
      <c r="A170" s="72" t="s">
        <v>140</v>
      </c>
      <c r="B170" s="73"/>
      <c r="C170" s="32" t="s">
        <v>84</v>
      </c>
      <c r="D170" s="73"/>
      <c r="E170" s="73"/>
      <c r="F170" s="32"/>
      <c r="G170" s="32"/>
      <c r="H170" s="32"/>
      <c r="I170" s="32"/>
      <c r="J170" s="33"/>
    </row>
    <row r="171" spans="1:10">
      <c r="A171" s="74" t="s">
        <v>141</v>
      </c>
      <c r="B171" s="75"/>
      <c r="C171" s="6" t="str">
        <f>VLOOKUP(C170,'master akun'!$A$3:$B$41,2,FALSE)</f>
        <v>akumulasi penyusutan bangunan</v>
      </c>
      <c r="D171" s="75"/>
      <c r="E171" s="75"/>
      <c r="F171" s="6"/>
      <c r="G171" s="6"/>
      <c r="H171" s="6"/>
      <c r="I171" s="6"/>
      <c r="J171" s="36"/>
    </row>
    <row r="172" spans="1:10">
      <c r="A172" s="59"/>
      <c r="B172" s="76"/>
      <c r="C172" s="76"/>
      <c r="D172" s="75"/>
      <c r="E172" s="75"/>
      <c r="F172" s="6"/>
      <c r="G172" s="6"/>
      <c r="H172" s="6"/>
      <c r="I172" s="6"/>
      <c r="J172" s="36"/>
    </row>
    <row r="173" spans="1:10">
      <c r="A173" s="59"/>
      <c r="B173" s="6"/>
      <c r="C173" s="6"/>
      <c r="D173" s="6"/>
      <c r="E173" s="6"/>
      <c r="F173" s="6"/>
      <c r="G173" s="6"/>
      <c r="H173" s="6"/>
      <c r="I173" s="6"/>
      <c r="J173" s="36"/>
    </row>
    <row r="174" spans="1:10" ht="30">
      <c r="A174" s="79" t="s">
        <v>105</v>
      </c>
      <c r="B174" s="15" t="s">
        <v>106</v>
      </c>
      <c r="C174" s="15" t="s">
        <v>136</v>
      </c>
      <c r="D174" s="15" t="s">
        <v>127</v>
      </c>
      <c r="E174" s="15" t="s">
        <v>137</v>
      </c>
      <c r="F174" s="15" t="s">
        <v>128</v>
      </c>
      <c r="G174" s="14" t="s">
        <v>111</v>
      </c>
      <c r="H174" s="14" t="s">
        <v>112</v>
      </c>
      <c r="I174" s="80" t="s">
        <v>129</v>
      </c>
      <c r="J174" s="81"/>
    </row>
    <row r="175" spans="1:10">
      <c r="A175" s="79"/>
      <c r="B175" s="15"/>
      <c r="C175" s="15"/>
      <c r="D175" s="15"/>
      <c r="E175" s="15"/>
      <c r="F175" s="15"/>
      <c r="G175" s="16"/>
      <c r="H175" s="16"/>
      <c r="I175" s="15" t="s">
        <v>111</v>
      </c>
      <c r="J175" s="82" t="s">
        <v>112</v>
      </c>
    </row>
    <row r="176" spans="1:10">
      <c r="A176" s="40"/>
      <c r="B176" s="5"/>
      <c r="C176" s="5"/>
      <c r="D176" s="5"/>
      <c r="E176" s="5"/>
      <c r="F176" s="5"/>
      <c r="G176" s="5"/>
      <c r="H176" s="5"/>
      <c r="I176" s="5"/>
      <c r="J176" s="41"/>
    </row>
    <row r="177" spans="1:10">
      <c r="A177" s="40"/>
      <c r="B177" s="60"/>
      <c r="C177" s="5"/>
      <c r="D177" s="5"/>
      <c r="E177" s="5" t="s">
        <v>130</v>
      </c>
      <c r="F177" s="5"/>
      <c r="G177" s="77"/>
      <c r="H177" s="77"/>
      <c r="I177" s="77">
        <f>VLOOKUP(C170,'master akun'!$A$3:$E$41,4,FALSE)</f>
        <v>0</v>
      </c>
      <c r="J177" s="77">
        <f>VLOOKUP(C170,'master akun'!$A$3:$E$41,5,FALSE)</f>
        <v>105000000</v>
      </c>
    </row>
    <row r="178" spans="1:10">
      <c r="A178" s="40"/>
      <c r="B178" s="60"/>
      <c r="C178" s="5"/>
      <c r="D178" s="5"/>
      <c r="E178" s="5" t="s">
        <v>131</v>
      </c>
      <c r="F178" s="5"/>
      <c r="G178" s="77">
        <f ca="1">SUMIF('jurnal umum'!$B$7:$H$32,'buku besar'!C170,'jurnal umum'!$G$7:$G$32)</f>
        <v>0</v>
      </c>
      <c r="H178" s="77">
        <f ca="1">SUMIF('jurnal umum'!$B$7:$H$32,'buku besar'!C170,'jurnal umum'!$H$7:$H$32)</f>
        <v>0</v>
      </c>
      <c r="I178" s="77">
        <f ca="1">IF(I177+G178&gt;J177+H178,(I177+G178)-(J177+H178),0)</f>
        <v>0</v>
      </c>
      <c r="J178" s="78">
        <f ca="1">IF(J177+H178&gt;I177+G178,(J177+H178)-(I177+G178),0)</f>
        <v>105000000</v>
      </c>
    </row>
    <row r="179" spans="1:10" ht="15.75" thickBot="1">
      <c r="A179" s="48"/>
      <c r="B179" s="49"/>
      <c r="C179" s="49"/>
      <c r="D179" s="49"/>
      <c r="E179" s="49"/>
      <c r="F179" s="49"/>
      <c r="G179" s="49"/>
      <c r="H179" s="49"/>
      <c r="I179" s="49"/>
      <c r="J179" s="50"/>
    </row>
    <row r="180" spans="1:10" ht="15.75" thickBot="1"/>
    <row r="181" spans="1:10">
      <c r="A181" s="72" t="s">
        <v>140</v>
      </c>
      <c r="B181" s="73"/>
      <c r="C181" s="32" t="s">
        <v>22</v>
      </c>
      <c r="D181" s="73"/>
      <c r="E181" s="73"/>
      <c r="F181" s="32"/>
      <c r="G181" s="32"/>
      <c r="H181" s="32"/>
      <c r="I181" s="32"/>
      <c r="J181" s="33"/>
    </row>
    <row r="182" spans="1:10">
      <c r="A182" s="74" t="s">
        <v>141</v>
      </c>
      <c r="B182" s="75"/>
      <c r="C182" s="6" t="str">
        <f>VLOOKUP(C181,'master akun'!$A$3:$B$41,2,FALSE)</f>
        <v>kendaraan</v>
      </c>
      <c r="D182" s="75"/>
      <c r="E182" s="75"/>
      <c r="F182" s="6"/>
      <c r="G182" s="6"/>
      <c r="H182" s="6"/>
      <c r="I182" s="6"/>
      <c r="J182" s="36"/>
    </row>
    <row r="183" spans="1:10">
      <c r="A183" s="59"/>
      <c r="B183" s="76"/>
      <c r="C183" s="76"/>
      <c r="D183" s="75"/>
      <c r="E183" s="75"/>
      <c r="F183" s="6"/>
      <c r="G183" s="6"/>
      <c r="H183" s="6"/>
      <c r="I183" s="6"/>
      <c r="J183" s="36"/>
    </row>
    <row r="184" spans="1:10">
      <c r="A184" s="59"/>
      <c r="B184" s="6"/>
      <c r="C184" s="6"/>
      <c r="D184" s="6"/>
      <c r="E184" s="6"/>
      <c r="F184" s="6"/>
      <c r="G184" s="6"/>
      <c r="H184" s="6"/>
      <c r="I184" s="6"/>
      <c r="J184" s="36"/>
    </row>
    <row r="185" spans="1:10" ht="30">
      <c r="A185" s="79" t="s">
        <v>105</v>
      </c>
      <c r="B185" s="15" t="s">
        <v>106</v>
      </c>
      <c r="C185" s="15" t="s">
        <v>136</v>
      </c>
      <c r="D185" s="15" t="s">
        <v>127</v>
      </c>
      <c r="E185" s="15" t="s">
        <v>137</v>
      </c>
      <c r="F185" s="15" t="s">
        <v>128</v>
      </c>
      <c r="G185" s="14" t="s">
        <v>111</v>
      </c>
      <c r="H185" s="14" t="s">
        <v>112</v>
      </c>
      <c r="I185" s="80" t="s">
        <v>129</v>
      </c>
      <c r="J185" s="81"/>
    </row>
    <row r="186" spans="1:10">
      <c r="A186" s="79"/>
      <c r="B186" s="15"/>
      <c r="C186" s="15"/>
      <c r="D186" s="15"/>
      <c r="E186" s="15"/>
      <c r="F186" s="15"/>
      <c r="G186" s="16"/>
      <c r="H186" s="16"/>
      <c r="I186" s="15" t="s">
        <v>111</v>
      </c>
      <c r="J186" s="82" t="s">
        <v>112</v>
      </c>
    </row>
    <row r="187" spans="1:10">
      <c r="A187" s="40"/>
      <c r="B187" s="5"/>
      <c r="C187" s="5"/>
      <c r="D187" s="5"/>
      <c r="E187" s="5"/>
      <c r="F187" s="5"/>
      <c r="G187" s="5"/>
      <c r="H187" s="5"/>
      <c r="I187" s="5"/>
      <c r="J187" s="41"/>
    </row>
    <row r="188" spans="1:10">
      <c r="A188" s="40"/>
      <c r="B188" s="60"/>
      <c r="C188" s="5"/>
      <c r="D188" s="5"/>
      <c r="E188" s="5" t="s">
        <v>130</v>
      </c>
      <c r="F188" s="5"/>
      <c r="G188" s="77"/>
      <c r="H188" s="77"/>
      <c r="I188" s="77">
        <f>VLOOKUP(C181,'master akun'!$A$3:$E$41,4,FALSE)</f>
        <v>175000000</v>
      </c>
      <c r="J188" s="77">
        <f>VLOOKUP(C181,'master akun'!$A$3:$E$41,5,FALSE)</f>
        <v>0</v>
      </c>
    </row>
    <row r="189" spans="1:10">
      <c r="A189" s="40"/>
      <c r="B189" s="60"/>
      <c r="C189" s="5"/>
      <c r="D189" s="5"/>
      <c r="E189" s="5" t="s">
        <v>131</v>
      </c>
      <c r="F189" s="5"/>
      <c r="G189" s="77">
        <f ca="1">SUMIF('jurnal umum'!$B$7:$H$32,'buku besar'!C181,'jurnal umum'!$G$7:$G$32)</f>
        <v>0</v>
      </c>
      <c r="H189" s="77">
        <f ca="1">SUMIF('jurnal umum'!$B$7:$H$32,'buku besar'!C181,'jurnal umum'!$H$7:$H$32)</f>
        <v>0</v>
      </c>
      <c r="I189" s="77">
        <f ca="1">IF(I188+G189&gt;J188+H189,(I188+G189)-(J188+H189),0)</f>
        <v>175000000</v>
      </c>
      <c r="J189" s="78">
        <f ca="1">IF(J188+H189&gt;I188+G189,(J188+H189)-(I188+G189),0)</f>
        <v>0</v>
      </c>
    </row>
    <row r="190" spans="1:10" ht="15.75" thickBot="1">
      <c r="A190" s="48"/>
      <c r="B190" s="49"/>
      <c r="C190" s="49"/>
      <c r="D190" s="49"/>
      <c r="E190" s="49"/>
      <c r="F190" s="49"/>
      <c r="G190" s="49"/>
      <c r="H190" s="49"/>
      <c r="I190" s="49"/>
      <c r="J190" s="50"/>
    </row>
    <row r="191" spans="1:10" ht="15.75" thickBot="1"/>
    <row r="192" spans="1:10">
      <c r="A192" s="72" t="s">
        <v>140</v>
      </c>
      <c r="B192" s="73"/>
      <c r="C192" s="32" t="s">
        <v>21</v>
      </c>
      <c r="D192" s="73"/>
      <c r="E192" s="73"/>
      <c r="F192" s="32"/>
      <c r="G192" s="32"/>
      <c r="H192" s="32"/>
      <c r="I192" s="32"/>
      <c r="J192" s="33"/>
    </row>
    <row r="193" spans="1:10">
      <c r="A193" s="74" t="s">
        <v>141</v>
      </c>
      <c r="B193" s="75"/>
      <c r="C193" s="6" t="str">
        <f>VLOOKUP(C192,'master akun'!$A$3:$B$41,2,FALSE)</f>
        <v xml:space="preserve">akumulasi penyusutan kendaraan </v>
      </c>
      <c r="D193" s="75"/>
      <c r="E193" s="75"/>
      <c r="F193" s="6"/>
      <c r="G193" s="6"/>
      <c r="H193" s="6"/>
      <c r="I193" s="6"/>
      <c r="J193" s="36"/>
    </row>
    <row r="194" spans="1:10">
      <c r="A194" s="59"/>
      <c r="B194" s="76"/>
      <c r="C194" s="76"/>
      <c r="D194" s="75"/>
      <c r="E194" s="75"/>
      <c r="F194" s="6"/>
      <c r="G194" s="6"/>
      <c r="H194" s="6"/>
      <c r="I194" s="6"/>
      <c r="J194" s="36"/>
    </row>
    <row r="195" spans="1:10">
      <c r="A195" s="59"/>
      <c r="B195" s="6"/>
      <c r="C195" s="6"/>
      <c r="D195" s="6"/>
      <c r="E195" s="6"/>
      <c r="F195" s="6"/>
      <c r="G195" s="6"/>
      <c r="H195" s="6"/>
      <c r="I195" s="6"/>
      <c r="J195" s="36"/>
    </row>
    <row r="196" spans="1:10" ht="30">
      <c r="A196" s="79" t="s">
        <v>105</v>
      </c>
      <c r="B196" s="15" t="s">
        <v>106</v>
      </c>
      <c r="C196" s="15" t="s">
        <v>136</v>
      </c>
      <c r="D196" s="15" t="s">
        <v>127</v>
      </c>
      <c r="E196" s="15" t="s">
        <v>137</v>
      </c>
      <c r="F196" s="15" t="s">
        <v>128</v>
      </c>
      <c r="G196" s="14" t="s">
        <v>111</v>
      </c>
      <c r="H196" s="14" t="s">
        <v>112</v>
      </c>
      <c r="I196" s="80" t="s">
        <v>129</v>
      </c>
      <c r="J196" s="81"/>
    </row>
    <row r="197" spans="1:10">
      <c r="A197" s="79"/>
      <c r="B197" s="15"/>
      <c r="C197" s="15"/>
      <c r="D197" s="15"/>
      <c r="E197" s="15"/>
      <c r="F197" s="15"/>
      <c r="G197" s="16"/>
      <c r="H197" s="16"/>
      <c r="I197" s="15" t="s">
        <v>111</v>
      </c>
      <c r="J197" s="82" t="s">
        <v>112</v>
      </c>
    </row>
    <row r="198" spans="1:10">
      <c r="A198" s="40"/>
      <c r="B198" s="5"/>
      <c r="C198" s="5"/>
      <c r="D198" s="5"/>
      <c r="E198" s="5"/>
      <c r="F198" s="5"/>
      <c r="G198" s="5"/>
      <c r="H198" s="5"/>
      <c r="I198" s="5"/>
      <c r="J198" s="41"/>
    </row>
    <row r="199" spans="1:10">
      <c r="A199" s="40"/>
      <c r="B199" s="60"/>
      <c r="C199" s="5"/>
      <c r="D199" s="5"/>
      <c r="E199" s="5" t="s">
        <v>130</v>
      </c>
      <c r="F199" s="5"/>
      <c r="G199" s="77"/>
      <c r="H199" s="77"/>
      <c r="I199" s="77">
        <f>VLOOKUP(C192,'master akun'!$A$3:$E$41,4,FALSE)</f>
        <v>0</v>
      </c>
      <c r="J199" s="77">
        <f>VLOOKUP(C192,'master akun'!$A$3:$E$41,5,FALSE)</f>
        <v>108862304</v>
      </c>
    </row>
    <row r="200" spans="1:10">
      <c r="A200" s="40"/>
      <c r="B200" s="60"/>
      <c r="C200" s="5"/>
      <c r="D200" s="5"/>
      <c r="E200" s="5" t="s">
        <v>131</v>
      </c>
      <c r="F200" s="5"/>
      <c r="G200" s="77">
        <f ca="1">SUMIF('jurnal umum'!$B$7:$H$32,'buku besar'!C192,'jurnal umum'!$G$7:$G$32)</f>
        <v>0</v>
      </c>
      <c r="H200" s="77">
        <f ca="1">SUMIF('jurnal umum'!$B$7:$H$32,'buku besar'!C192,'jurnal umum'!$H$7:$H$32)</f>
        <v>0</v>
      </c>
      <c r="I200" s="77">
        <f ca="1">IF(I199+G200&gt;J199+H200,(I199+G200)-(J199+H200),0)</f>
        <v>0</v>
      </c>
      <c r="J200" s="78">
        <f ca="1">IF(J199+H200&gt;I199+G200,(J199+H200)-(I199+G200),0)</f>
        <v>108862304</v>
      </c>
    </row>
    <row r="201" spans="1:10" ht="15.75" thickBot="1">
      <c r="A201" s="48"/>
      <c r="B201" s="49"/>
      <c r="C201" s="49"/>
      <c r="D201" s="49"/>
      <c r="E201" s="49"/>
      <c r="F201" s="49"/>
      <c r="G201" s="49"/>
      <c r="H201" s="49"/>
      <c r="I201" s="49"/>
      <c r="J201" s="50"/>
    </row>
    <row r="202" spans="1:10" ht="15.75" thickBot="1"/>
    <row r="203" spans="1:10">
      <c r="A203" s="72" t="s">
        <v>140</v>
      </c>
      <c r="B203" s="73"/>
      <c r="C203" s="32" t="s">
        <v>23</v>
      </c>
      <c r="D203" s="73"/>
      <c r="E203" s="73"/>
      <c r="F203" s="32"/>
      <c r="G203" s="32"/>
      <c r="H203" s="32"/>
      <c r="I203" s="32"/>
      <c r="J203" s="33"/>
    </row>
    <row r="204" spans="1:10">
      <c r="A204" s="74" t="s">
        <v>141</v>
      </c>
      <c r="B204" s="75"/>
      <c r="C204" s="6" t="str">
        <f>VLOOKUP(C203,'master akun'!$A$3:$B$41,2,FALSE)</f>
        <v>peralatan</v>
      </c>
      <c r="D204" s="75"/>
      <c r="E204" s="75"/>
      <c r="F204" s="6"/>
      <c r="G204" s="6"/>
      <c r="H204" s="6"/>
      <c r="I204" s="6"/>
      <c r="J204" s="36"/>
    </row>
    <row r="205" spans="1:10">
      <c r="A205" s="59"/>
      <c r="B205" s="76"/>
      <c r="C205" s="76"/>
      <c r="D205" s="75"/>
      <c r="E205" s="75"/>
      <c r="F205" s="6"/>
      <c r="G205" s="6"/>
      <c r="H205" s="6"/>
      <c r="I205" s="6"/>
      <c r="J205" s="36"/>
    </row>
    <row r="206" spans="1:10">
      <c r="A206" s="59"/>
      <c r="B206" s="6"/>
      <c r="C206" s="6"/>
      <c r="D206" s="6"/>
      <c r="E206" s="6"/>
      <c r="F206" s="6"/>
      <c r="G206" s="6"/>
      <c r="H206" s="6"/>
      <c r="I206" s="6"/>
      <c r="J206" s="36"/>
    </row>
    <row r="207" spans="1:10" ht="30">
      <c r="A207" s="79" t="s">
        <v>105</v>
      </c>
      <c r="B207" s="15" t="s">
        <v>106</v>
      </c>
      <c r="C207" s="15" t="s">
        <v>136</v>
      </c>
      <c r="D207" s="15" t="s">
        <v>127</v>
      </c>
      <c r="E207" s="15" t="s">
        <v>137</v>
      </c>
      <c r="F207" s="15" t="s">
        <v>128</v>
      </c>
      <c r="G207" s="14" t="s">
        <v>111</v>
      </c>
      <c r="H207" s="14" t="s">
        <v>112</v>
      </c>
      <c r="I207" s="80" t="s">
        <v>129</v>
      </c>
      <c r="J207" s="81"/>
    </row>
    <row r="208" spans="1:10">
      <c r="A208" s="79"/>
      <c r="B208" s="15"/>
      <c r="C208" s="15"/>
      <c r="D208" s="15"/>
      <c r="E208" s="15"/>
      <c r="F208" s="15"/>
      <c r="G208" s="16"/>
      <c r="H208" s="16"/>
      <c r="I208" s="15" t="s">
        <v>111</v>
      </c>
      <c r="J208" s="82" t="s">
        <v>112</v>
      </c>
    </row>
    <row r="209" spans="1:10">
      <c r="A209" s="40"/>
      <c r="B209" s="5"/>
      <c r="C209" s="5"/>
      <c r="D209" s="5"/>
      <c r="E209" s="5"/>
      <c r="F209" s="5"/>
      <c r="G209" s="5"/>
      <c r="H209" s="5"/>
      <c r="I209" s="5"/>
      <c r="J209" s="41"/>
    </row>
    <row r="210" spans="1:10">
      <c r="A210" s="40"/>
      <c r="B210" s="60"/>
      <c r="C210" s="5"/>
      <c r="D210" s="5"/>
      <c r="E210" s="5" t="s">
        <v>130</v>
      </c>
      <c r="F210" s="5"/>
      <c r="G210" s="77"/>
      <c r="H210" s="77"/>
      <c r="I210" s="77">
        <f>VLOOKUP(C203,'master akun'!$A$3:$E$41,4,FALSE)</f>
        <v>220000000</v>
      </c>
      <c r="J210" s="77">
        <f>VLOOKUP(C203,'master akun'!$A$3:$E$41,5,FALSE)</f>
        <v>0</v>
      </c>
    </row>
    <row r="211" spans="1:10">
      <c r="A211" s="40"/>
      <c r="B211" s="60"/>
      <c r="C211" s="5"/>
      <c r="D211" s="5"/>
      <c r="E211" s="5" t="s">
        <v>131</v>
      </c>
      <c r="F211" s="5"/>
      <c r="G211" s="77">
        <f ca="1">SUMIF('jurnal umum'!$B$7:$H$32,'buku besar'!C203,'jurnal umum'!$G$7:$G$32)</f>
        <v>0</v>
      </c>
      <c r="H211" s="77">
        <f ca="1">SUMIF('jurnal umum'!$B$7:$H$32,'buku besar'!C203,'jurnal umum'!$H$7:$H$32)</f>
        <v>0</v>
      </c>
      <c r="I211" s="77">
        <f ca="1">IF(I210+G211&gt;J210+H211,(I210+G211)-(J210+H211),0)</f>
        <v>220000000</v>
      </c>
      <c r="J211" s="78">
        <f ca="1">IF(J210+H211&gt;I210+G211,(J210+H211)-(I210+G211),0)</f>
        <v>0</v>
      </c>
    </row>
    <row r="212" spans="1:10" ht="15.75" thickBot="1">
      <c r="A212" s="48"/>
      <c r="B212" s="49"/>
      <c r="C212" s="49"/>
      <c r="D212" s="49"/>
      <c r="E212" s="49"/>
      <c r="F212" s="49"/>
      <c r="G212" s="49"/>
      <c r="H212" s="49"/>
      <c r="I212" s="49"/>
      <c r="J212" s="50"/>
    </row>
    <row r="213" spans="1:10" ht="15.75" thickBot="1"/>
    <row r="214" spans="1:10">
      <c r="A214" s="72" t="s">
        <v>140</v>
      </c>
      <c r="B214" s="73"/>
      <c r="C214" s="32" t="s">
        <v>24</v>
      </c>
      <c r="D214" s="73"/>
      <c r="E214" s="73"/>
      <c r="F214" s="32"/>
      <c r="G214" s="32"/>
      <c r="H214" s="32"/>
      <c r="I214" s="32"/>
      <c r="J214" s="33"/>
    </row>
    <row r="215" spans="1:10">
      <c r="A215" s="74" t="s">
        <v>141</v>
      </c>
      <c r="B215" s="75"/>
      <c r="C215" s="6" t="str">
        <f>VLOOKUP(C214,'master akun'!$A$3:$B$41,2,FALSE)</f>
        <v>akumulasi penyusutan peralatan</v>
      </c>
      <c r="D215" s="75"/>
      <c r="E215" s="75"/>
      <c r="F215" s="6"/>
      <c r="G215" s="6"/>
      <c r="H215" s="6"/>
      <c r="I215" s="6"/>
      <c r="J215" s="36"/>
    </row>
    <row r="216" spans="1:10">
      <c r="A216" s="59"/>
      <c r="B216" s="76"/>
      <c r="C216" s="76"/>
      <c r="D216" s="75"/>
      <c r="E216" s="75"/>
      <c r="F216" s="6"/>
      <c r="G216" s="6"/>
      <c r="H216" s="6"/>
      <c r="I216" s="6"/>
      <c r="J216" s="36"/>
    </row>
    <row r="217" spans="1:10">
      <c r="A217" s="59"/>
      <c r="B217" s="6"/>
      <c r="C217" s="6"/>
      <c r="D217" s="6"/>
      <c r="E217" s="6"/>
      <c r="F217" s="6"/>
      <c r="G217" s="6"/>
      <c r="H217" s="6"/>
      <c r="I217" s="6"/>
      <c r="J217" s="36"/>
    </row>
    <row r="218" spans="1:10" ht="30">
      <c r="A218" s="79" t="s">
        <v>105</v>
      </c>
      <c r="B218" s="15" t="s">
        <v>106</v>
      </c>
      <c r="C218" s="15" t="s">
        <v>136</v>
      </c>
      <c r="D218" s="15" t="s">
        <v>127</v>
      </c>
      <c r="E218" s="15" t="s">
        <v>137</v>
      </c>
      <c r="F218" s="15" t="s">
        <v>128</v>
      </c>
      <c r="G218" s="14" t="s">
        <v>111</v>
      </c>
      <c r="H218" s="14" t="s">
        <v>112</v>
      </c>
      <c r="I218" s="80" t="s">
        <v>129</v>
      </c>
      <c r="J218" s="81"/>
    </row>
    <row r="219" spans="1:10">
      <c r="A219" s="79"/>
      <c r="B219" s="15"/>
      <c r="C219" s="15"/>
      <c r="D219" s="15"/>
      <c r="E219" s="15"/>
      <c r="F219" s="15"/>
      <c r="G219" s="16"/>
      <c r="H219" s="16"/>
      <c r="I219" s="15" t="s">
        <v>111</v>
      </c>
      <c r="J219" s="82" t="s">
        <v>112</v>
      </c>
    </row>
    <row r="220" spans="1:10">
      <c r="A220" s="40"/>
      <c r="B220" s="5"/>
      <c r="C220" s="5"/>
      <c r="D220" s="5"/>
      <c r="E220" s="5"/>
      <c r="F220" s="5"/>
      <c r="G220" s="5"/>
      <c r="H220" s="5"/>
      <c r="I220" s="5"/>
      <c r="J220" s="41"/>
    </row>
    <row r="221" spans="1:10">
      <c r="A221" s="40"/>
      <c r="B221" s="60"/>
      <c r="C221" s="5"/>
      <c r="D221" s="5"/>
      <c r="E221" s="5" t="s">
        <v>130</v>
      </c>
      <c r="F221" s="5"/>
      <c r="G221" s="77"/>
      <c r="H221" s="77"/>
      <c r="I221" s="77">
        <f>VLOOKUP(C214,'master akun'!$A$3:$E$41,4,FALSE)</f>
        <v>0</v>
      </c>
      <c r="J221" s="77">
        <f>VLOOKUP(C214,'master akun'!$A$3:$E$41,5,FALSE)</f>
        <v>188240740</v>
      </c>
    </row>
    <row r="222" spans="1:10">
      <c r="A222" s="40"/>
      <c r="B222" s="60"/>
      <c r="C222" s="5"/>
      <c r="D222" s="5"/>
      <c r="E222" s="5" t="s">
        <v>131</v>
      </c>
      <c r="F222" s="5"/>
      <c r="G222" s="77">
        <f ca="1">SUMIF('jurnal umum'!$B$7:$H$32,'buku besar'!C214,'jurnal umum'!$G$7:$G$32)</f>
        <v>0</v>
      </c>
      <c r="H222" s="77">
        <f ca="1">SUMIF('jurnal umum'!$B$7:$H$32,'buku besar'!C214,'jurnal umum'!$H$7:$H$32)</f>
        <v>0</v>
      </c>
      <c r="I222" s="77">
        <f ca="1">IF(I221+G222&gt;J221+H222,(I221+G222)-(J221+H222),0)</f>
        <v>0</v>
      </c>
      <c r="J222" s="78">
        <f ca="1">IF(J221+H222&gt;I221+G222,(J221+H222)-(I221+G222),0)</f>
        <v>188240740</v>
      </c>
    </row>
    <row r="223" spans="1:10" ht="15.75" thickBot="1">
      <c r="A223" s="48"/>
      <c r="B223" s="49"/>
      <c r="C223" s="49"/>
      <c r="D223" s="49"/>
      <c r="E223" s="49"/>
      <c r="F223" s="49"/>
      <c r="G223" s="49"/>
      <c r="H223" s="49"/>
      <c r="I223" s="49"/>
      <c r="J223" s="50"/>
    </row>
    <row r="224" spans="1:10" ht="15.75" thickBot="1"/>
    <row r="225" spans="1:10">
      <c r="A225" s="72" t="s">
        <v>140</v>
      </c>
      <c r="B225" s="73"/>
      <c r="C225" s="32" t="s">
        <v>25</v>
      </c>
      <c r="D225" s="73"/>
      <c r="E225" s="73"/>
      <c r="F225" s="32"/>
      <c r="G225" s="32"/>
      <c r="H225" s="32"/>
      <c r="I225" s="32"/>
      <c r="J225" s="33"/>
    </row>
    <row r="226" spans="1:10">
      <c r="A226" s="74" t="s">
        <v>141</v>
      </c>
      <c r="B226" s="75"/>
      <c r="C226" s="6" t="str">
        <f>VLOOKUP(C225,'master akun'!$A$3:$B$41,2,FALSE)</f>
        <v>hutang usaha</v>
      </c>
      <c r="D226" s="75"/>
      <c r="E226" s="75"/>
      <c r="F226" s="6"/>
      <c r="G226" s="6"/>
      <c r="H226" s="6"/>
      <c r="I226" s="6"/>
      <c r="J226" s="36"/>
    </row>
    <row r="227" spans="1:10">
      <c r="A227" s="59"/>
      <c r="B227" s="76"/>
      <c r="C227" s="76"/>
      <c r="D227" s="75"/>
      <c r="E227" s="75"/>
      <c r="F227" s="6"/>
      <c r="G227" s="6"/>
      <c r="H227" s="6"/>
      <c r="I227" s="6"/>
      <c r="J227" s="36"/>
    </row>
    <row r="228" spans="1:10">
      <c r="A228" s="59"/>
      <c r="B228" s="6"/>
      <c r="C228" s="6"/>
      <c r="D228" s="6"/>
      <c r="E228" s="6"/>
      <c r="F228" s="6"/>
      <c r="G228" s="6"/>
      <c r="H228" s="6"/>
      <c r="I228" s="6"/>
      <c r="J228" s="36"/>
    </row>
    <row r="229" spans="1:10" ht="30">
      <c r="A229" s="79" t="s">
        <v>105</v>
      </c>
      <c r="B229" s="15" t="s">
        <v>106</v>
      </c>
      <c r="C229" s="15" t="s">
        <v>136</v>
      </c>
      <c r="D229" s="15" t="s">
        <v>127</v>
      </c>
      <c r="E229" s="15" t="s">
        <v>137</v>
      </c>
      <c r="F229" s="15" t="s">
        <v>128</v>
      </c>
      <c r="G229" s="14" t="s">
        <v>111</v>
      </c>
      <c r="H229" s="14" t="s">
        <v>112</v>
      </c>
      <c r="I229" s="80" t="s">
        <v>129</v>
      </c>
      <c r="J229" s="81"/>
    </row>
    <row r="230" spans="1:10">
      <c r="A230" s="79"/>
      <c r="B230" s="15"/>
      <c r="C230" s="15"/>
      <c r="D230" s="15"/>
      <c r="E230" s="15"/>
      <c r="F230" s="15"/>
      <c r="G230" s="16"/>
      <c r="H230" s="16"/>
      <c r="I230" s="15" t="s">
        <v>111</v>
      </c>
      <c r="J230" s="82" t="s">
        <v>112</v>
      </c>
    </row>
    <row r="231" spans="1:10">
      <c r="A231" s="40"/>
      <c r="B231" s="5"/>
      <c r="C231" s="5"/>
      <c r="D231" s="5"/>
      <c r="E231" s="5"/>
      <c r="F231" s="5"/>
      <c r="G231" s="5"/>
      <c r="H231" s="5"/>
      <c r="I231" s="5"/>
      <c r="J231" s="41"/>
    </row>
    <row r="232" spans="1:10">
      <c r="A232" s="40"/>
      <c r="B232" s="60"/>
      <c r="C232" s="5"/>
      <c r="D232" s="5"/>
      <c r="E232" s="5" t="s">
        <v>130</v>
      </c>
      <c r="F232" s="5"/>
      <c r="G232" s="77"/>
      <c r="H232" s="77"/>
      <c r="I232" s="77">
        <f>VLOOKUP(C225,'master akun'!$A$3:$E$41,4,FALSE)</f>
        <v>0</v>
      </c>
      <c r="J232" s="77">
        <f>VLOOKUP(C225,'master akun'!$A$3:$E$41,5,FALSE)</f>
        <v>196000000</v>
      </c>
    </row>
    <row r="233" spans="1:10">
      <c r="A233" s="40"/>
      <c r="B233" s="60"/>
      <c r="C233" s="5"/>
      <c r="D233" s="5"/>
      <c r="E233" s="5" t="s">
        <v>131</v>
      </c>
      <c r="F233" s="5"/>
      <c r="G233" s="77">
        <f ca="1">SUMIF('jurnal umum'!$B$7:$H$32,'buku besar'!C225,'jurnal umum'!$G$7:$G$32)</f>
        <v>0</v>
      </c>
      <c r="H233" s="77">
        <f ca="1">SUMIF('jurnal umum'!$B$7:$H$32,'buku besar'!C225,'jurnal umum'!$H$7:$H$32)</f>
        <v>0</v>
      </c>
      <c r="I233" s="77">
        <f ca="1">IF(I232+G233&gt;J232+H233,(I232+G233)-(J232+H233),0)</f>
        <v>0</v>
      </c>
      <c r="J233" s="78">
        <f ca="1">IF(J232+H233&gt;I232+G233,(J232+H233)-(I232+G233),0)</f>
        <v>196000000</v>
      </c>
    </row>
    <row r="234" spans="1:10" ht="15.75" thickBot="1">
      <c r="A234" s="48"/>
      <c r="B234" s="49"/>
      <c r="C234" s="49"/>
      <c r="D234" s="49"/>
      <c r="E234" s="49"/>
      <c r="F234" s="49"/>
      <c r="G234" s="49"/>
      <c r="H234" s="49"/>
      <c r="I234" s="49"/>
      <c r="J234" s="50"/>
    </row>
    <row r="235" spans="1:10" ht="15.75" thickBot="1"/>
    <row r="236" spans="1:10">
      <c r="A236" s="72" t="s">
        <v>140</v>
      </c>
      <c r="B236" s="73"/>
      <c r="C236" s="32" t="s">
        <v>26</v>
      </c>
      <c r="D236" s="73"/>
      <c r="E236" s="73"/>
      <c r="F236" s="32"/>
      <c r="G236" s="32"/>
      <c r="H236" s="32"/>
      <c r="I236" s="32"/>
      <c r="J236" s="33"/>
    </row>
    <row r="237" spans="1:10">
      <c r="A237" s="74" t="s">
        <v>141</v>
      </c>
      <c r="B237" s="75"/>
      <c r="C237" s="6" t="str">
        <f>VLOOKUP(C236,'master akun'!$A$3:$B$41,2,FALSE)</f>
        <v>ppn keluaran</v>
      </c>
      <c r="D237" s="75"/>
      <c r="E237" s="75"/>
      <c r="F237" s="6"/>
      <c r="G237" s="6"/>
      <c r="H237" s="6"/>
      <c r="I237" s="6"/>
      <c r="J237" s="36"/>
    </row>
    <row r="238" spans="1:10">
      <c r="A238" s="59"/>
      <c r="B238" s="76"/>
      <c r="C238" s="76"/>
      <c r="D238" s="75"/>
      <c r="E238" s="75"/>
      <c r="F238" s="6"/>
      <c r="G238" s="6"/>
      <c r="H238" s="6"/>
      <c r="I238" s="6"/>
      <c r="J238" s="36"/>
    </row>
    <row r="239" spans="1:10">
      <c r="A239" s="59"/>
      <c r="B239" s="6"/>
      <c r="C239" s="6"/>
      <c r="D239" s="6"/>
      <c r="E239" s="6"/>
      <c r="F239" s="6"/>
      <c r="G239" s="6"/>
      <c r="H239" s="6"/>
      <c r="I239" s="6"/>
      <c r="J239" s="36"/>
    </row>
    <row r="240" spans="1:10" ht="30">
      <c r="A240" s="79" t="s">
        <v>105</v>
      </c>
      <c r="B240" s="15" t="s">
        <v>106</v>
      </c>
      <c r="C240" s="15" t="s">
        <v>136</v>
      </c>
      <c r="D240" s="15" t="s">
        <v>127</v>
      </c>
      <c r="E240" s="15" t="s">
        <v>137</v>
      </c>
      <c r="F240" s="15" t="s">
        <v>128</v>
      </c>
      <c r="G240" s="14" t="s">
        <v>111</v>
      </c>
      <c r="H240" s="14" t="s">
        <v>112</v>
      </c>
      <c r="I240" s="80" t="s">
        <v>129</v>
      </c>
      <c r="J240" s="81"/>
    </row>
    <row r="241" spans="1:10">
      <c r="A241" s="79"/>
      <c r="B241" s="15"/>
      <c r="C241" s="15"/>
      <c r="D241" s="15"/>
      <c r="E241" s="15"/>
      <c r="F241" s="15"/>
      <c r="G241" s="16"/>
      <c r="H241" s="16"/>
      <c r="I241" s="15" t="s">
        <v>111</v>
      </c>
      <c r="J241" s="82" t="s">
        <v>112</v>
      </c>
    </row>
    <row r="242" spans="1:10">
      <c r="A242" s="40"/>
      <c r="B242" s="5"/>
      <c r="C242" s="5"/>
      <c r="D242" s="5"/>
      <c r="E242" s="5"/>
      <c r="F242" s="5"/>
      <c r="G242" s="5"/>
      <c r="H242" s="5"/>
      <c r="I242" s="5"/>
      <c r="J242" s="41"/>
    </row>
    <row r="243" spans="1:10">
      <c r="A243" s="40"/>
      <c r="B243" s="60"/>
      <c r="C243" s="5"/>
      <c r="D243" s="5"/>
      <c r="E243" s="5" t="s">
        <v>130</v>
      </c>
      <c r="F243" s="5"/>
      <c r="G243" s="77"/>
      <c r="H243" s="77"/>
      <c r="I243" s="77">
        <f>VLOOKUP(C236,'master akun'!$A$3:$E$41,4,FALSE)</f>
        <v>0</v>
      </c>
      <c r="J243" s="77">
        <f>VLOOKUP(C236,'master akun'!$A$3:$E$41,5,FALSE)</f>
        <v>23520000</v>
      </c>
    </row>
    <row r="244" spans="1:10">
      <c r="A244" s="40"/>
      <c r="B244" s="60"/>
      <c r="C244" s="5"/>
      <c r="D244" s="5"/>
      <c r="E244" s="5" t="s">
        <v>131</v>
      </c>
      <c r="F244" s="5"/>
      <c r="G244" s="77">
        <f ca="1">SUMIF('jurnal umum'!$A$7:$H$32,'buku besar'!C236,'jurnal umum'!$G$7:$G$32)</f>
        <v>2500000</v>
      </c>
      <c r="H244" s="77">
        <f ca="1">SUMIF('jurnal umum'!$A$7:$H$32,'buku besar'!C236,'jurnal umum'!$H$7:$H$32)</f>
        <v>2500000</v>
      </c>
      <c r="I244" s="77">
        <f ca="1">IF(I243+G244&gt;J243+H244,(I243+G244)-(J243+H244),0)</f>
        <v>0</v>
      </c>
      <c r="J244" s="78">
        <f ca="1">IF(J243+H244&gt;I243+G244,(J243+H244)-(I243+G244),0)</f>
        <v>23520000</v>
      </c>
    </row>
    <row r="245" spans="1:10" ht="15.75" thickBot="1">
      <c r="A245" s="48"/>
      <c r="B245" s="49"/>
      <c r="C245" s="49"/>
      <c r="D245" s="49"/>
      <c r="E245" s="49"/>
      <c r="F245" s="49"/>
      <c r="G245" s="49"/>
      <c r="H245" s="49"/>
      <c r="I245" s="49"/>
      <c r="J245" s="50"/>
    </row>
    <row r="246" spans="1:10" ht="15.75" thickBot="1"/>
    <row r="247" spans="1:10">
      <c r="A247" s="72" t="s">
        <v>140</v>
      </c>
      <c r="B247" s="73"/>
      <c r="C247" s="83" t="s">
        <v>28</v>
      </c>
      <c r="D247" s="73"/>
      <c r="E247" s="73"/>
      <c r="F247" s="32"/>
      <c r="G247" s="32"/>
      <c r="H247" s="32"/>
      <c r="I247" s="32"/>
      <c r="J247" s="33"/>
    </row>
    <row r="248" spans="1:10">
      <c r="A248" s="74" t="s">
        <v>141</v>
      </c>
      <c r="B248" s="75"/>
      <c r="C248" s="6" t="str">
        <f>VLOOKUP(C247,'master akun'!$A$3:$B$41,2,FALSE)</f>
        <v>hutang bank</v>
      </c>
      <c r="D248" s="75"/>
      <c r="E248" s="75"/>
      <c r="F248" s="6"/>
      <c r="G248" s="6"/>
      <c r="H248" s="6"/>
      <c r="I248" s="6"/>
      <c r="J248" s="36"/>
    </row>
    <row r="249" spans="1:10">
      <c r="A249" s="59"/>
      <c r="B249" s="76"/>
      <c r="C249" s="76"/>
      <c r="D249" s="75"/>
      <c r="E249" s="75"/>
      <c r="F249" s="6"/>
      <c r="G249" s="6"/>
      <c r="H249" s="6"/>
      <c r="I249" s="6"/>
      <c r="J249" s="36"/>
    </row>
    <row r="250" spans="1:10">
      <c r="A250" s="59"/>
      <c r="B250" s="6"/>
      <c r="C250" s="6"/>
      <c r="D250" s="6"/>
      <c r="E250" s="6"/>
      <c r="F250" s="6"/>
      <c r="G250" s="6"/>
      <c r="H250" s="6"/>
      <c r="I250" s="6"/>
      <c r="J250" s="36"/>
    </row>
    <row r="251" spans="1:10" ht="30">
      <c r="A251" s="79" t="s">
        <v>105</v>
      </c>
      <c r="B251" s="15" t="s">
        <v>106</v>
      </c>
      <c r="C251" s="15" t="s">
        <v>136</v>
      </c>
      <c r="D251" s="15" t="s">
        <v>127</v>
      </c>
      <c r="E251" s="15" t="s">
        <v>137</v>
      </c>
      <c r="F251" s="15" t="s">
        <v>128</v>
      </c>
      <c r="G251" s="14" t="s">
        <v>111</v>
      </c>
      <c r="H251" s="14" t="s">
        <v>112</v>
      </c>
      <c r="I251" s="80" t="s">
        <v>129</v>
      </c>
      <c r="J251" s="81"/>
    </row>
    <row r="252" spans="1:10">
      <c r="A252" s="79"/>
      <c r="B252" s="15"/>
      <c r="C252" s="15"/>
      <c r="D252" s="15"/>
      <c r="E252" s="15"/>
      <c r="F252" s="15"/>
      <c r="G252" s="16"/>
      <c r="H252" s="16"/>
      <c r="I252" s="15" t="s">
        <v>111</v>
      </c>
      <c r="J252" s="82" t="s">
        <v>112</v>
      </c>
    </row>
    <row r="253" spans="1:10">
      <c r="A253" s="40"/>
      <c r="B253" s="5"/>
      <c r="C253" s="5"/>
      <c r="D253" s="5"/>
      <c r="E253" s="5"/>
      <c r="F253" s="5"/>
      <c r="G253" s="5"/>
      <c r="H253" s="5"/>
      <c r="I253" s="5"/>
      <c r="J253" s="41"/>
    </row>
    <row r="254" spans="1:10">
      <c r="A254" s="40"/>
      <c r="B254" s="60"/>
      <c r="C254" s="5"/>
      <c r="D254" s="5"/>
      <c r="E254" s="5" t="s">
        <v>130</v>
      </c>
      <c r="F254" s="5"/>
      <c r="G254" s="77"/>
      <c r="H254" s="77"/>
      <c r="I254" s="77">
        <f>VLOOKUP(C247,'master akun'!$A$3:$E$41,4,FALSE)</f>
        <v>0</v>
      </c>
      <c r="J254" s="77">
        <f>VLOOKUP(C247,'master akun'!$A$3:$E$41,5,FALSE)</f>
        <v>301909436</v>
      </c>
    </row>
    <row r="255" spans="1:10">
      <c r="A255" s="40"/>
      <c r="B255" s="60"/>
      <c r="C255" s="5"/>
      <c r="D255" s="5"/>
      <c r="E255" s="5" t="s">
        <v>131</v>
      </c>
      <c r="F255" s="5"/>
      <c r="G255" s="77">
        <f ca="1">SUMIF('jurnal umum'!$B$7:$H$32,'buku besar'!C247,'jurnal umum'!$G$7:$G$32)</f>
        <v>0</v>
      </c>
      <c r="H255" s="77">
        <f ca="1">SUMIF('jurnal umum'!$B$7:$H$32,'buku besar'!C247,'jurnal umum'!$H$7:$H$32)</f>
        <v>0</v>
      </c>
      <c r="I255" s="77">
        <f ca="1">IF(I254+G255&gt;J254+H255,(I254+G255)-(J254+H255),0)</f>
        <v>0</v>
      </c>
      <c r="J255" s="78">
        <f ca="1">IF(J254+H255&gt;I254+G255,(J254+H255)-(I254+G255),0)</f>
        <v>301909436</v>
      </c>
    </row>
    <row r="256" spans="1:10" ht="15.75" thickBot="1">
      <c r="A256" s="48"/>
      <c r="B256" s="49"/>
      <c r="C256" s="49"/>
      <c r="D256" s="49"/>
      <c r="E256" s="49"/>
      <c r="F256" s="49"/>
      <c r="G256" s="49"/>
      <c r="H256" s="49"/>
      <c r="I256" s="49"/>
      <c r="J256" s="50"/>
    </row>
    <row r="257" spans="1:10" ht="15.75" thickBot="1"/>
    <row r="258" spans="1:10">
      <c r="A258" s="72" t="s">
        <v>140</v>
      </c>
      <c r="B258" s="73"/>
      <c r="C258" s="32" t="s">
        <v>29</v>
      </c>
      <c r="D258" s="73"/>
      <c r="E258" s="73"/>
      <c r="F258" s="32"/>
      <c r="G258" s="32"/>
      <c r="H258" s="32"/>
      <c r="I258" s="32"/>
      <c r="J258" s="33"/>
    </row>
    <row r="259" spans="1:10">
      <c r="A259" s="74" t="s">
        <v>141</v>
      </c>
      <c r="B259" s="75"/>
      <c r="C259" s="6" t="str">
        <f>VLOOKUP(C258,'master akun'!$A$3:$B$41,2,FALSE)</f>
        <v>modal saham</v>
      </c>
      <c r="D259" s="75"/>
      <c r="E259" s="75"/>
      <c r="F259" s="6"/>
      <c r="G259" s="6"/>
      <c r="H259" s="6"/>
      <c r="I259" s="6"/>
      <c r="J259" s="36"/>
    </row>
    <row r="260" spans="1:10">
      <c r="A260" s="59"/>
      <c r="B260" s="76"/>
      <c r="C260" s="76"/>
      <c r="D260" s="75"/>
      <c r="E260" s="75"/>
      <c r="F260" s="6"/>
      <c r="G260" s="6"/>
      <c r="H260" s="6"/>
      <c r="I260" s="6"/>
      <c r="J260" s="36"/>
    </row>
    <row r="261" spans="1:10">
      <c r="A261" s="59"/>
      <c r="B261" s="6"/>
      <c r="C261" s="6"/>
      <c r="D261" s="6"/>
      <c r="E261" s="6"/>
      <c r="F261" s="6"/>
      <c r="G261" s="6"/>
      <c r="H261" s="6"/>
      <c r="I261" s="6"/>
      <c r="J261" s="36"/>
    </row>
    <row r="262" spans="1:10" ht="30">
      <c r="A262" s="79" t="s">
        <v>105</v>
      </c>
      <c r="B262" s="15" t="s">
        <v>106</v>
      </c>
      <c r="C262" s="15" t="s">
        <v>136</v>
      </c>
      <c r="D262" s="15" t="s">
        <v>127</v>
      </c>
      <c r="E262" s="15" t="s">
        <v>137</v>
      </c>
      <c r="F262" s="15" t="s">
        <v>128</v>
      </c>
      <c r="G262" s="14" t="s">
        <v>111</v>
      </c>
      <c r="H262" s="14" t="s">
        <v>112</v>
      </c>
      <c r="I262" s="80" t="s">
        <v>129</v>
      </c>
      <c r="J262" s="81"/>
    </row>
    <row r="263" spans="1:10">
      <c r="A263" s="79"/>
      <c r="B263" s="15"/>
      <c r="C263" s="15"/>
      <c r="D263" s="15"/>
      <c r="E263" s="15"/>
      <c r="F263" s="15"/>
      <c r="G263" s="16"/>
      <c r="H263" s="16"/>
      <c r="I263" s="15" t="s">
        <v>111</v>
      </c>
      <c r="J263" s="82" t="s">
        <v>112</v>
      </c>
    </row>
    <row r="264" spans="1:10">
      <c r="A264" s="40"/>
      <c r="B264" s="5"/>
      <c r="C264" s="5"/>
      <c r="D264" s="5"/>
      <c r="E264" s="5"/>
      <c r="F264" s="5"/>
      <c r="G264" s="5"/>
      <c r="H264" s="5"/>
      <c r="I264" s="5"/>
      <c r="J264" s="41"/>
    </row>
    <row r="265" spans="1:10">
      <c r="A265" s="40"/>
      <c r="B265" s="60"/>
      <c r="C265" s="5"/>
      <c r="D265" s="5"/>
      <c r="E265" s="5" t="s">
        <v>130</v>
      </c>
      <c r="F265" s="5"/>
      <c r="G265" s="77"/>
      <c r="H265" s="77"/>
      <c r="I265" s="77">
        <f>VLOOKUP(C258,'master akun'!$A$3:$E$41,4,FALSE)</f>
        <v>0</v>
      </c>
      <c r="J265" s="77">
        <f>VLOOKUP(C258,'master akun'!$A$3:$E$41,5,FALSE)</f>
        <v>700000000</v>
      </c>
    </row>
    <row r="266" spans="1:10">
      <c r="A266" s="40"/>
      <c r="B266" s="60"/>
      <c r="C266" s="5"/>
      <c r="D266" s="5"/>
      <c r="E266" s="5" t="s">
        <v>131</v>
      </c>
      <c r="F266" s="5"/>
      <c r="G266" s="77">
        <f ca="1">SUMIF('jurnal umum'!$B$7:$H$32,'buku besar'!C258,'jurnal umum'!$G$7:$G$32)</f>
        <v>0</v>
      </c>
      <c r="H266" s="77">
        <f ca="1">SUMIF('jurnal umum'!$B$7:$H$32,'buku besar'!C258,'jurnal umum'!$H$7:$H$32)</f>
        <v>0</v>
      </c>
      <c r="I266" s="77">
        <f ca="1">IF(I265+G266&gt;J265+H266,(I265+G266)-(J265+H266),0)</f>
        <v>0</v>
      </c>
      <c r="J266" s="78">
        <f ca="1">IF(J265+H266&gt;I265+G266,(J265+H266)-(I265+G266),0)</f>
        <v>700000000</v>
      </c>
    </row>
    <row r="267" spans="1:10" ht="15.75" thickBot="1">
      <c r="A267" s="48"/>
      <c r="B267" s="49"/>
      <c r="C267" s="49"/>
      <c r="D267" s="49"/>
      <c r="E267" s="49"/>
      <c r="F267" s="49"/>
      <c r="G267" s="49"/>
      <c r="H267" s="49"/>
      <c r="I267" s="49"/>
      <c r="J267" s="50"/>
    </row>
    <row r="268" spans="1:10" ht="15.75" thickBot="1"/>
    <row r="269" spans="1:10">
      <c r="A269" s="72" t="s">
        <v>140</v>
      </c>
      <c r="B269" s="73"/>
      <c r="C269" s="32" t="s">
        <v>30</v>
      </c>
      <c r="D269" s="73"/>
      <c r="E269" s="73"/>
      <c r="F269" s="32"/>
      <c r="G269" s="32"/>
      <c r="H269" s="32"/>
      <c r="I269" s="32"/>
      <c r="J269" s="33"/>
    </row>
    <row r="270" spans="1:10">
      <c r="A270" s="74" t="s">
        <v>141</v>
      </c>
      <c r="B270" s="75"/>
      <c r="C270" s="6" t="str">
        <f>VLOOKUP(C269,'master akun'!$A$3:$B$41,2,FALSE)</f>
        <v>laba ditahan</v>
      </c>
      <c r="D270" s="75"/>
      <c r="E270" s="75"/>
      <c r="F270" s="6"/>
      <c r="G270" s="6"/>
      <c r="H270" s="6"/>
      <c r="I270" s="6"/>
      <c r="J270" s="36"/>
    </row>
    <row r="271" spans="1:10">
      <c r="A271" s="59"/>
      <c r="B271" s="76"/>
      <c r="C271" s="76"/>
      <c r="D271" s="75"/>
      <c r="E271" s="75"/>
      <c r="F271" s="6"/>
      <c r="G271" s="6"/>
      <c r="H271" s="6"/>
      <c r="I271" s="6"/>
      <c r="J271" s="36"/>
    </row>
    <row r="272" spans="1:10">
      <c r="A272" s="59"/>
      <c r="B272" s="6"/>
      <c r="C272" s="6"/>
      <c r="D272" s="6"/>
      <c r="E272" s="6"/>
      <c r="F272" s="6"/>
      <c r="G272" s="6"/>
      <c r="H272" s="6"/>
      <c r="I272" s="6"/>
      <c r="J272" s="36"/>
    </row>
    <row r="273" spans="1:10" ht="30">
      <c r="A273" s="79" t="s">
        <v>105</v>
      </c>
      <c r="B273" s="15" t="s">
        <v>106</v>
      </c>
      <c r="C273" s="15" t="s">
        <v>136</v>
      </c>
      <c r="D273" s="15" t="s">
        <v>127</v>
      </c>
      <c r="E273" s="15" t="s">
        <v>137</v>
      </c>
      <c r="F273" s="15" t="s">
        <v>128</v>
      </c>
      <c r="G273" s="14" t="s">
        <v>111</v>
      </c>
      <c r="H273" s="14" t="s">
        <v>112</v>
      </c>
      <c r="I273" s="80" t="s">
        <v>129</v>
      </c>
      <c r="J273" s="81"/>
    </row>
    <row r="274" spans="1:10">
      <c r="A274" s="79"/>
      <c r="B274" s="15"/>
      <c r="C274" s="15"/>
      <c r="D274" s="15"/>
      <c r="E274" s="15"/>
      <c r="F274" s="15"/>
      <c r="G274" s="16"/>
      <c r="H274" s="16"/>
      <c r="I274" s="15" t="s">
        <v>111</v>
      </c>
      <c r="J274" s="82" t="s">
        <v>112</v>
      </c>
    </row>
    <row r="275" spans="1:10">
      <c r="A275" s="40"/>
      <c r="B275" s="5"/>
      <c r="C275" s="5"/>
      <c r="D275" s="5"/>
      <c r="E275" s="5"/>
      <c r="F275" s="5"/>
      <c r="G275" s="5"/>
      <c r="H275" s="5"/>
      <c r="I275" s="5"/>
      <c r="J275" s="41"/>
    </row>
    <row r="276" spans="1:10">
      <c r="A276" s="40"/>
      <c r="B276" s="60"/>
      <c r="C276" s="5"/>
      <c r="D276" s="5"/>
      <c r="E276" s="5" t="s">
        <v>130</v>
      </c>
      <c r="F276" s="5"/>
      <c r="G276" s="77"/>
      <c r="H276" s="77"/>
      <c r="I276" s="77">
        <f>VLOOKUP(C269,'master akun'!$A$3:$E$41,4,FALSE)</f>
        <v>0</v>
      </c>
      <c r="J276" s="77">
        <f>VLOOKUP(C269,'master akun'!$A$3:$E$41,5,FALSE)</f>
        <v>576000000</v>
      </c>
    </row>
    <row r="277" spans="1:10">
      <c r="A277" s="40"/>
      <c r="B277" s="60"/>
      <c r="C277" s="5"/>
      <c r="D277" s="5"/>
      <c r="E277" s="5" t="s">
        <v>131</v>
      </c>
      <c r="F277" s="5"/>
      <c r="G277" s="77">
        <f ca="1">SUMIF('jurnal umum'!$B$7:$H$32,'buku besar'!C269,'jurnal umum'!$G$7:$G$32)</f>
        <v>0</v>
      </c>
      <c r="H277" s="77">
        <f ca="1">SUMIF('jurnal umum'!$B$7:$H$32,'buku besar'!C269,'jurnal umum'!$H$7:$H$32)</f>
        <v>0</v>
      </c>
      <c r="I277" s="77">
        <f ca="1">IF(I276+G277&gt;J276+H277,(I276+G277)-(J276+H277),0)</f>
        <v>0</v>
      </c>
      <c r="J277" s="78">
        <f ca="1">IF(J276+H277&gt;I276+G277,(J276+H277)-(I276+G277),0)</f>
        <v>576000000</v>
      </c>
    </row>
    <row r="278" spans="1:10" ht="15.75" thickBot="1">
      <c r="A278" s="48"/>
      <c r="B278" s="49"/>
      <c r="C278" s="49"/>
      <c r="D278" s="49"/>
      <c r="E278" s="49"/>
      <c r="F278" s="49"/>
      <c r="G278" s="49"/>
      <c r="H278" s="49"/>
      <c r="I278" s="49"/>
      <c r="J278" s="50"/>
    </row>
    <row r="279" spans="1:10" ht="15.75" thickBot="1"/>
    <row r="280" spans="1:10">
      <c r="A280" s="72" t="s">
        <v>140</v>
      </c>
      <c r="B280" s="73"/>
      <c r="C280" s="32" t="s">
        <v>31</v>
      </c>
      <c r="D280" s="73"/>
      <c r="E280" s="73"/>
      <c r="F280" s="32"/>
      <c r="G280" s="32"/>
      <c r="H280" s="32"/>
      <c r="I280" s="32"/>
      <c r="J280" s="33"/>
    </row>
    <row r="281" spans="1:10">
      <c r="A281" s="74" t="s">
        <v>141</v>
      </c>
      <c r="B281" s="75"/>
      <c r="C281" s="6" t="str">
        <f>VLOOKUP(C280,'master akun'!$A$3:$B$41,2,FALSE)</f>
        <v>penjualan</v>
      </c>
      <c r="D281" s="75"/>
      <c r="E281" s="75"/>
      <c r="F281" s="6"/>
      <c r="G281" s="6"/>
      <c r="H281" s="6"/>
      <c r="I281" s="6"/>
      <c r="J281" s="36"/>
    </row>
    <row r="282" spans="1:10">
      <c r="A282" s="59"/>
      <c r="B282" s="76"/>
      <c r="C282" s="76"/>
      <c r="D282" s="75"/>
      <c r="E282" s="75"/>
      <c r="F282" s="6"/>
      <c r="G282" s="6"/>
      <c r="H282" s="6"/>
      <c r="I282" s="6"/>
      <c r="J282" s="36"/>
    </row>
    <row r="283" spans="1:10">
      <c r="A283" s="59"/>
      <c r="B283" s="6"/>
      <c r="C283" s="6"/>
      <c r="D283" s="6"/>
      <c r="E283" s="6"/>
      <c r="F283" s="6"/>
      <c r="G283" s="6"/>
      <c r="H283" s="6"/>
      <c r="I283" s="6"/>
      <c r="J283" s="36"/>
    </row>
    <row r="284" spans="1:10" ht="30">
      <c r="A284" s="79" t="s">
        <v>105</v>
      </c>
      <c r="B284" s="15" t="s">
        <v>106</v>
      </c>
      <c r="C284" s="15" t="s">
        <v>136</v>
      </c>
      <c r="D284" s="15" t="s">
        <v>127</v>
      </c>
      <c r="E284" s="15" t="s">
        <v>137</v>
      </c>
      <c r="F284" s="15" t="s">
        <v>128</v>
      </c>
      <c r="G284" s="14" t="s">
        <v>111</v>
      </c>
      <c r="H284" s="14" t="s">
        <v>112</v>
      </c>
      <c r="I284" s="80" t="s">
        <v>129</v>
      </c>
      <c r="J284" s="81"/>
    </row>
    <row r="285" spans="1:10">
      <c r="A285" s="79"/>
      <c r="B285" s="15"/>
      <c r="C285" s="15"/>
      <c r="D285" s="15"/>
      <c r="E285" s="15"/>
      <c r="F285" s="15"/>
      <c r="G285" s="16"/>
      <c r="H285" s="16"/>
      <c r="I285" s="15" t="s">
        <v>111</v>
      </c>
      <c r="J285" s="82" t="s">
        <v>112</v>
      </c>
    </row>
    <row r="286" spans="1:10">
      <c r="A286" s="40"/>
      <c r="B286" s="5"/>
      <c r="C286" s="5"/>
      <c r="D286" s="5"/>
      <c r="E286" s="5"/>
      <c r="F286" s="5"/>
      <c r="G286" s="5"/>
      <c r="H286" s="5"/>
      <c r="I286" s="5"/>
      <c r="J286" s="41"/>
    </row>
    <row r="287" spans="1:10">
      <c r="A287" s="40"/>
      <c r="B287" s="60"/>
      <c r="C287" s="5"/>
      <c r="D287" s="5"/>
      <c r="E287" s="5" t="s">
        <v>130</v>
      </c>
      <c r="F287" s="5"/>
      <c r="G287" s="77"/>
      <c r="H287" s="77"/>
      <c r="I287" s="77">
        <f>VLOOKUP(C280,'master akun'!$A$3:$E$41,4,FALSE)</f>
        <v>0</v>
      </c>
      <c r="J287" s="77">
        <f>VLOOKUP(C280,'master akun'!$A$3:$E$41,5,FALSE)</f>
        <v>975700000</v>
      </c>
    </row>
    <row r="288" spans="1:10">
      <c r="A288" s="40"/>
      <c r="B288" s="60"/>
      <c r="C288" s="5"/>
      <c r="D288" s="5"/>
      <c r="E288" s="5" t="s">
        <v>131</v>
      </c>
      <c r="F288" s="5"/>
      <c r="G288" s="77">
        <f ca="1">SUMIF('jurnal umum'!$A$7:$H$32,'buku besar'!C280,'jurnal umum'!$G$7:$G$32)</f>
        <v>0</v>
      </c>
      <c r="H288" s="77">
        <f ca="1">SUMIF('jurnal umum'!$A$7:$H$32,'buku besar'!C280,'jurnal umum'!$H$7:$H$32)</f>
        <v>22500000</v>
      </c>
      <c r="I288" s="77">
        <f ca="1">IF(I287+G288&gt;J287+H288,(I287+G288)-(J287+H288),0)</f>
        <v>0</v>
      </c>
      <c r="J288" s="78">
        <f ca="1">IF(J287+H288&gt;I287+G288,(J287+H288)-(I287+G288),0)</f>
        <v>998200000</v>
      </c>
    </row>
    <row r="289" spans="1:10" ht="15.75" thickBot="1">
      <c r="A289" s="48"/>
      <c r="B289" s="49"/>
      <c r="C289" s="49"/>
      <c r="D289" s="49"/>
      <c r="E289" s="49"/>
      <c r="F289" s="49"/>
      <c r="G289" s="49"/>
      <c r="H289" s="49"/>
      <c r="I289" s="49"/>
      <c r="J289" s="50"/>
    </row>
    <row r="290" spans="1:10" ht="15.75" thickBot="1"/>
    <row r="291" spans="1:10">
      <c r="A291" s="72" t="s">
        <v>140</v>
      </c>
      <c r="B291" s="73"/>
      <c r="C291" s="83" t="s">
        <v>32</v>
      </c>
      <c r="D291" s="73"/>
      <c r="E291" s="73"/>
      <c r="F291" s="32"/>
      <c r="G291" s="32"/>
      <c r="H291" s="32"/>
      <c r="I291" s="32"/>
      <c r="J291" s="33"/>
    </row>
    <row r="292" spans="1:10">
      <c r="A292" s="74" t="s">
        <v>141</v>
      </c>
      <c r="B292" s="75"/>
      <c r="C292" s="6" t="str">
        <f>VLOOKUP(C291,'master akun'!$A$3:$B$41,2,FALSE)</f>
        <v>potongan penjualan</v>
      </c>
      <c r="D292" s="75"/>
      <c r="E292" s="75"/>
      <c r="F292" s="6"/>
      <c r="G292" s="6"/>
      <c r="H292" s="6"/>
      <c r="I292" s="6"/>
      <c r="J292" s="36"/>
    </row>
    <row r="293" spans="1:10">
      <c r="A293" s="59"/>
      <c r="B293" s="76"/>
      <c r="C293" s="76"/>
      <c r="D293" s="75"/>
      <c r="E293" s="75"/>
      <c r="F293" s="6"/>
      <c r="G293" s="6"/>
      <c r="H293" s="6"/>
      <c r="I293" s="6"/>
      <c r="J293" s="36"/>
    </row>
    <row r="294" spans="1:10">
      <c r="A294" s="59"/>
      <c r="B294" s="6"/>
      <c r="C294" s="6"/>
      <c r="D294" s="6"/>
      <c r="E294" s="6"/>
      <c r="F294" s="6"/>
      <c r="G294" s="6"/>
      <c r="H294" s="6"/>
      <c r="I294" s="6"/>
      <c r="J294" s="36"/>
    </row>
    <row r="295" spans="1:10" ht="30">
      <c r="A295" s="79" t="s">
        <v>105</v>
      </c>
      <c r="B295" s="15" t="s">
        <v>106</v>
      </c>
      <c r="C295" s="15" t="s">
        <v>136</v>
      </c>
      <c r="D295" s="15" t="s">
        <v>127</v>
      </c>
      <c r="E295" s="15" t="s">
        <v>137</v>
      </c>
      <c r="F295" s="15" t="s">
        <v>128</v>
      </c>
      <c r="G295" s="14" t="s">
        <v>111</v>
      </c>
      <c r="H295" s="14" t="s">
        <v>112</v>
      </c>
      <c r="I295" s="80" t="s">
        <v>129</v>
      </c>
      <c r="J295" s="81"/>
    </row>
    <row r="296" spans="1:10">
      <c r="A296" s="79"/>
      <c r="B296" s="15"/>
      <c r="C296" s="15"/>
      <c r="D296" s="15"/>
      <c r="E296" s="15"/>
      <c r="F296" s="15"/>
      <c r="G296" s="16"/>
      <c r="H296" s="16"/>
      <c r="I296" s="15" t="s">
        <v>111</v>
      </c>
      <c r="J296" s="82" t="s">
        <v>112</v>
      </c>
    </row>
    <row r="297" spans="1:10">
      <c r="A297" s="40"/>
      <c r="B297" s="5"/>
      <c r="C297" s="5"/>
      <c r="D297" s="5"/>
      <c r="E297" s="5"/>
      <c r="F297" s="5"/>
      <c r="G297" s="5"/>
      <c r="H297" s="5"/>
      <c r="I297" s="5"/>
      <c r="J297" s="41"/>
    </row>
    <row r="298" spans="1:10">
      <c r="A298" s="40"/>
      <c r="B298" s="60"/>
      <c r="C298" s="5"/>
      <c r="D298" s="5"/>
      <c r="E298" s="5" t="s">
        <v>130</v>
      </c>
      <c r="F298" s="5"/>
      <c r="G298" s="77"/>
      <c r="H298" s="77"/>
      <c r="I298" s="77">
        <f>VLOOKUP(C291,'master akun'!$A$3:$E$41,4,FALSE)</f>
        <v>9757000</v>
      </c>
      <c r="J298" s="77">
        <f>VLOOKUP(C291,'master akun'!$A$3:$E$41,5,FALSE)</f>
        <v>0</v>
      </c>
    </row>
    <row r="299" spans="1:10">
      <c r="A299" s="40"/>
      <c r="B299" s="60"/>
      <c r="C299" s="5"/>
      <c r="D299" s="5"/>
      <c r="E299" s="5" t="s">
        <v>131</v>
      </c>
      <c r="F299" s="5"/>
      <c r="G299" s="77">
        <f ca="1">SUMIF('jurnal umum'!$B$7:$H$32,'buku besar'!C291,'jurnal umum'!$G$7:$G$32)</f>
        <v>0</v>
      </c>
      <c r="H299" s="77">
        <f ca="1">SUMIF('jurnal umum'!$B$7:$H$32,'buku besar'!C291,'jurnal umum'!$H$7:$H$32)</f>
        <v>0</v>
      </c>
      <c r="I299" s="77">
        <f ca="1">IF(I298+G299&gt;J298+H299,(I298+G299)-(J298+H299),0)</f>
        <v>9757000</v>
      </c>
      <c r="J299" s="78">
        <f ca="1">IF(J298+H299&gt;I298+G299,(J298+H299)-(I298+G299),0)</f>
        <v>0</v>
      </c>
    </row>
    <row r="300" spans="1:10" ht="15.75" thickBot="1">
      <c r="A300" s="48"/>
      <c r="B300" s="49"/>
      <c r="C300" s="49"/>
      <c r="D300" s="49"/>
      <c r="E300" s="49"/>
      <c r="F300" s="49"/>
      <c r="G300" s="49"/>
      <c r="H300" s="49"/>
      <c r="I300" s="49"/>
      <c r="J300" s="50"/>
    </row>
    <row r="301" spans="1:10" ht="15.75" thickBot="1"/>
    <row r="302" spans="1:10">
      <c r="A302" s="72" t="s">
        <v>140</v>
      </c>
      <c r="B302" s="73"/>
      <c r="C302" s="83" t="s">
        <v>33</v>
      </c>
      <c r="D302" s="73"/>
      <c r="E302" s="73"/>
      <c r="F302" s="32"/>
      <c r="G302" s="32"/>
      <c r="H302" s="32"/>
      <c r="I302" s="32"/>
      <c r="J302" s="33"/>
    </row>
    <row r="303" spans="1:10">
      <c r="A303" s="74" t="s">
        <v>141</v>
      </c>
      <c r="B303" s="75"/>
      <c r="C303" s="6" t="str">
        <f>VLOOKUP(C302,'master akun'!$A$3:$B$41,2,FALSE)</f>
        <v>retur penjualan</v>
      </c>
      <c r="D303" s="75"/>
      <c r="E303" s="75"/>
      <c r="F303" s="6"/>
      <c r="G303" s="6"/>
      <c r="H303" s="6"/>
      <c r="I303" s="6"/>
      <c r="J303" s="36"/>
    </row>
    <row r="304" spans="1:10">
      <c r="A304" s="59"/>
      <c r="B304" s="76"/>
      <c r="C304" s="76"/>
      <c r="D304" s="75"/>
      <c r="E304" s="75"/>
      <c r="F304" s="6"/>
      <c r="G304" s="6"/>
      <c r="H304" s="6"/>
      <c r="I304" s="6"/>
      <c r="J304" s="36"/>
    </row>
    <row r="305" spans="1:10">
      <c r="A305" s="59"/>
      <c r="B305" s="6"/>
      <c r="C305" s="6"/>
      <c r="D305" s="6"/>
      <c r="E305" s="6"/>
      <c r="F305" s="6"/>
      <c r="G305" s="6"/>
      <c r="H305" s="6"/>
      <c r="I305" s="6"/>
      <c r="J305" s="36"/>
    </row>
    <row r="306" spans="1:10" ht="30">
      <c r="A306" s="79" t="s">
        <v>105</v>
      </c>
      <c r="B306" s="15" t="s">
        <v>106</v>
      </c>
      <c r="C306" s="15" t="s">
        <v>136</v>
      </c>
      <c r="D306" s="15" t="s">
        <v>127</v>
      </c>
      <c r="E306" s="15" t="s">
        <v>137</v>
      </c>
      <c r="F306" s="15" t="s">
        <v>128</v>
      </c>
      <c r="G306" s="14" t="s">
        <v>111</v>
      </c>
      <c r="H306" s="14" t="s">
        <v>112</v>
      </c>
      <c r="I306" s="80" t="s">
        <v>129</v>
      </c>
      <c r="J306" s="81"/>
    </row>
    <row r="307" spans="1:10">
      <c r="A307" s="79"/>
      <c r="B307" s="15"/>
      <c r="C307" s="15"/>
      <c r="D307" s="15"/>
      <c r="E307" s="15"/>
      <c r="F307" s="15"/>
      <c r="G307" s="16"/>
      <c r="H307" s="16"/>
      <c r="I307" s="15" t="s">
        <v>111</v>
      </c>
      <c r="J307" s="82" t="s">
        <v>112</v>
      </c>
    </row>
    <row r="308" spans="1:10">
      <c r="A308" s="40"/>
      <c r="B308" s="5"/>
      <c r="C308" s="5"/>
      <c r="D308" s="5"/>
      <c r="E308" s="5"/>
      <c r="F308" s="5"/>
      <c r="G308" s="5"/>
      <c r="H308" s="5"/>
      <c r="I308" s="5"/>
      <c r="J308" s="41"/>
    </row>
    <row r="309" spans="1:10">
      <c r="A309" s="40"/>
      <c r="B309" s="60"/>
      <c r="C309" s="5"/>
      <c r="D309" s="5"/>
      <c r="E309" s="5" t="s">
        <v>130</v>
      </c>
      <c r="F309" s="5"/>
      <c r="G309" s="77"/>
      <c r="H309" s="77"/>
      <c r="I309" s="77">
        <f>VLOOKUP(C302,'master akun'!$A$3:$E$41,4,FALSE)</f>
        <v>29271000</v>
      </c>
      <c r="J309" s="77">
        <f>VLOOKUP(C302,'master akun'!$A$3:$E$41,5,FALSE)</f>
        <v>0</v>
      </c>
    </row>
    <row r="310" spans="1:10">
      <c r="A310" s="40"/>
      <c r="B310" s="60"/>
      <c r="C310" s="5"/>
      <c r="D310" s="5"/>
      <c r="E310" s="5" t="s">
        <v>131</v>
      </c>
      <c r="F310" s="5"/>
      <c r="G310" s="77">
        <f ca="1">SUMIF('jurnal umum'!$A$7:$H$32,'buku besar'!C302,'jurnal umum'!$G$7:$G$32)</f>
        <v>22500000</v>
      </c>
      <c r="H310" s="77">
        <f ca="1">SUMIF('jurnal umum'!$A$7:$H$32,'buku besar'!C302,'jurnal umum'!$H$7:$H$32)</f>
        <v>0</v>
      </c>
      <c r="I310" s="77">
        <f ca="1">IF(I309+G310&gt;J309+H310,(I309+G310)-(J309+H310),0)</f>
        <v>51771000</v>
      </c>
      <c r="J310" s="78">
        <f ca="1">IF(J309+H310&gt;I309+G310,(J309+H310)-(I309+G310),0)</f>
        <v>0</v>
      </c>
    </row>
    <row r="311" spans="1:10" ht="15.75" thickBot="1">
      <c r="A311" s="48"/>
      <c r="B311" s="49"/>
      <c r="C311" s="49"/>
      <c r="D311" s="49"/>
      <c r="E311" s="49"/>
      <c r="F311" s="49"/>
      <c r="G311" s="49"/>
      <c r="H311" s="49"/>
      <c r="I311" s="49"/>
      <c r="J311" s="50"/>
    </row>
    <row r="312" spans="1:10" ht="15.75" thickBot="1"/>
    <row r="313" spans="1:10">
      <c r="A313" s="72" t="s">
        <v>140</v>
      </c>
      <c r="B313" s="73"/>
      <c r="C313" s="32" t="s">
        <v>34</v>
      </c>
      <c r="D313" s="73"/>
      <c r="E313" s="73"/>
      <c r="F313" s="32"/>
      <c r="G313" s="32"/>
      <c r="H313" s="32"/>
      <c r="I313" s="32"/>
      <c r="J313" s="33"/>
    </row>
    <row r="314" spans="1:10">
      <c r="A314" s="74" t="s">
        <v>141</v>
      </c>
      <c r="B314" s="75"/>
      <c r="C314" s="6" t="str">
        <f>VLOOKUP(C313,'master akun'!$A$3:$B$41,2,FALSE)</f>
        <v>harga pokok penjualan</v>
      </c>
      <c r="D314" s="75"/>
      <c r="E314" s="75"/>
      <c r="F314" s="6"/>
      <c r="G314" s="6"/>
      <c r="H314" s="6"/>
      <c r="I314" s="6"/>
      <c r="J314" s="36"/>
    </row>
    <row r="315" spans="1:10">
      <c r="A315" s="59"/>
      <c r="B315" s="76"/>
      <c r="C315" s="76"/>
      <c r="D315" s="75"/>
      <c r="E315" s="75"/>
      <c r="F315" s="6"/>
      <c r="G315" s="6"/>
      <c r="H315" s="6"/>
      <c r="I315" s="6"/>
      <c r="J315" s="36"/>
    </row>
    <row r="316" spans="1:10">
      <c r="A316" s="59"/>
      <c r="B316" s="6"/>
      <c r="C316" s="6"/>
      <c r="D316" s="6"/>
      <c r="E316" s="6"/>
      <c r="F316" s="6"/>
      <c r="G316" s="6"/>
      <c r="H316" s="6"/>
      <c r="I316" s="6"/>
      <c r="J316" s="36"/>
    </row>
    <row r="317" spans="1:10" ht="30">
      <c r="A317" s="79" t="s">
        <v>105</v>
      </c>
      <c r="B317" s="15" t="s">
        <v>106</v>
      </c>
      <c r="C317" s="15" t="s">
        <v>136</v>
      </c>
      <c r="D317" s="15" t="s">
        <v>127</v>
      </c>
      <c r="E317" s="15" t="s">
        <v>137</v>
      </c>
      <c r="F317" s="15" t="s">
        <v>128</v>
      </c>
      <c r="G317" s="14" t="s">
        <v>111</v>
      </c>
      <c r="H317" s="14" t="s">
        <v>112</v>
      </c>
      <c r="I317" s="80" t="s">
        <v>129</v>
      </c>
      <c r="J317" s="81"/>
    </row>
    <row r="318" spans="1:10">
      <c r="A318" s="79"/>
      <c r="B318" s="15"/>
      <c r="C318" s="15"/>
      <c r="D318" s="15"/>
      <c r="E318" s="15"/>
      <c r="F318" s="15"/>
      <c r="G318" s="16"/>
      <c r="H318" s="16"/>
      <c r="I318" s="15" t="s">
        <v>111</v>
      </c>
      <c r="J318" s="82" t="s">
        <v>112</v>
      </c>
    </row>
    <row r="319" spans="1:10">
      <c r="A319" s="40"/>
      <c r="B319" s="5"/>
      <c r="C319" s="5"/>
      <c r="D319" s="5"/>
      <c r="E319" s="5"/>
      <c r="F319" s="5"/>
      <c r="G319" s="5"/>
      <c r="H319" s="5"/>
      <c r="I319" s="5"/>
      <c r="J319" s="41"/>
    </row>
    <row r="320" spans="1:10">
      <c r="A320" s="40"/>
      <c r="B320" s="60"/>
      <c r="C320" s="5"/>
      <c r="D320" s="5"/>
      <c r="E320" s="5" t="s">
        <v>130</v>
      </c>
      <c r="F320" s="5"/>
      <c r="G320" s="77"/>
      <c r="H320" s="77"/>
      <c r="I320" s="77">
        <f>VLOOKUP(C313,'master akun'!$A$3:$E$41,4,FALSE)</f>
        <v>682990000</v>
      </c>
      <c r="J320" s="77">
        <f>VLOOKUP(C313,'master akun'!$A$3:$E$41,5,FALSE)</f>
        <v>0</v>
      </c>
    </row>
    <row r="321" spans="1:10">
      <c r="A321" s="40"/>
      <c r="B321" s="60"/>
      <c r="C321" s="5"/>
      <c r="D321" s="5"/>
      <c r="E321" s="5" t="s">
        <v>131</v>
      </c>
      <c r="F321" s="5"/>
      <c r="G321" s="77">
        <f ca="1">SUMIF('jurnal umum'!$A$7:$H$32,'buku besar'!C313,'jurnal umum'!$G$7:$G$32)</f>
        <v>21000000</v>
      </c>
      <c r="H321" s="77">
        <f ca="1">SUMIF('jurnal umum'!$A$7:$H$32,'buku besar'!C313,'jurnal umum'!$H$7:$H$32)</f>
        <v>21000000</v>
      </c>
      <c r="I321" s="77">
        <f ca="1">IF(I320+G321&gt;J320+H321,(I320+G321)-(J320+H321),0)</f>
        <v>682990000</v>
      </c>
      <c r="J321" s="78">
        <f ca="1">IF(J320+H321&gt;I320+G321,(J320+H321)-(I320+G321),0)</f>
        <v>0</v>
      </c>
    </row>
    <row r="322" spans="1:10" ht="15.75" thickBot="1">
      <c r="A322" s="48"/>
      <c r="B322" s="49"/>
      <c r="C322" s="49"/>
      <c r="D322" s="49"/>
      <c r="E322" s="49"/>
      <c r="F322" s="49"/>
      <c r="G322" s="49"/>
      <c r="H322" s="49"/>
      <c r="I322" s="49"/>
      <c r="J322" s="50"/>
    </row>
    <row r="323" spans="1:10" ht="15.75" thickBot="1"/>
    <row r="324" spans="1:10">
      <c r="A324" s="72" t="s">
        <v>140</v>
      </c>
      <c r="B324" s="73"/>
      <c r="C324" s="32" t="s">
        <v>35</v>
      </c>
      <c r="D324" s="73"/>
      <c r="E324" s="73"/>
      <c r="F324" s="32"/>
      <c r="G324" s="32"/>
      <c r="H324" s="32"/>
      <c r="I324" s="32"/>
      <c r="J324" s="33"/>
    </row>
    <row r="325" spans="1:10">
      <c r="A325" s="74" t="s">
        <v>141</v>
      </c>
      <c r="B325" s="75"/>
      <c r="C325" s="6" t="str">
        <f>VLOOKUP(C324,'master akun'!$A$3:$B$41,2,FALSE)</f>
        <v>biaya gaji dan upah penjualan</v>
      </c>
      <c r="D325" s="75"/>
      <c r="E325" s="75"/>
      <c r="F325" s="6"/>
      <c r="G325" s="6"/>
      <c r="H325" s="6"/>
      <c r="I325" s="6"/>
      <c r="J325" s="36"/>
    </row>
    <row r="326" spans="1:10">
      <c r="A326" s="59"/>
      <c r="B326" s="76"/>
      <c r="C326" s="76"/>
      <c r="D326" s="75"/>
      <c r="E326" s="75"/>
      <c r="F326" s="6"/>
      <c r="G326" s="6"/>
      <c r="H326" s="6"/>
      <c r="I326" s="6"/>
      <c r="J326" s="36"/>
    </row>
    <row r="327" spans="1:10">
      <c r="A327" s="59"/>
      <c r="B327" s="6"/>
      <c r="C327" s="6"/>
      <c r="D327" s="6"/>
      <c r="E327" s="6"/>
      <c r="F327" s="6"/>
      <c r="G327" s="6"/>
      <c r="H327" s="6"/>
      <c r="I327" s="6"/>
      <c r="J327" s="36"/>
    </row>
    <row r="328" spans="1:10" ht="30">
      <c r="A328" s="79" t="s">
        <v>105</v>
      </c>
      <c r="B328" s="15" t="s">
        <v>106</v>
      </c>
      <c r="C328" s="15" t="s">
        <v>136</v>
      </c>
      <c r="D328" s="15" t="s">
        <v>127</v>
      </c>
      <c r="E328" s="15" t="s">
        <v>137</v>
      </c>
      <c r="F328" s="15" t="s">
        <v>128</v>
      </c>
      <c r="G328" s="14" t="s">
        <v>111</v>
      </c>
      <c r="H328" s="14" t="s">
        <v>112</v>
      </c>
      <c r="I328" s="80" t="s">
        <v>129</v>
      </c>
      <c r="J328" s="81"/>
    </row>
    <row r="329" spans="1:10">
      <c r="A329" s="79"/>
      <c r="B329" s="15"/>
      <c r="C329" s="15"/>
      <c r="D329" s="15"/>
      <c r="E329" s="15"/>
      <c r="F329" s="15"/>
      <c r="G329" s="16"/>
      <c r="H329" s="16"/>
      <c r="I329" s="15" t="s">
        <v>111</v>
      </c>
      <c r="J329" s="82" t="s">
        <v>112</v>
      </c>
    </row>
    <row r="330" spans="1:10">
      <c r="A330" s="40"/>
      <c r="B330" s="5"/>
      <c r="C330" s="5"/>
      <c r="D330" s="5"/>
      <c r="E330" s="5"/>
      <c r="F330" s="5"/>
      <c r="G330" s="5"/>
      <c r="H330" s="5"/>
      <c r="I330" s="5"/>
      <c r="J330" s="41"/>
    </row>
    <row r="331" spans="1:10">
      <c r="A331" s="40"/>
      <c r="B331" s="60"/>
      <c r="C331" s="5"/>
      <c r="D331" s="5"/>
      <c r="E331" s="5" t="s">
        <v>130</v>
      </c>
      <c r="F331" s="5"/>
      <c r="G331" s="77"/>
      <c r="H331" s="77"/>
      <c r="I331" s="77">
        <f>VLOOKUP(C324,'master akun'!$A$3:$E$41,4,FALSE)</f>
        <v>50000000</v>
      </c>
      <c r="J331" s="77">
        <f>VLOOKUP(C324,'master akun'!$A$3:$E$41,5,FALSE)</f>
        <v>0</v>
      </c>
    </row>
    <row r="332" spans="1:10">
      <c r="A332" s="40"/>
      <c r="B332" s="60"/>
      <c r="C332" s="5"/>
      <c r="D332" s="5"/>
      <c r="E332" s="5" t="s">
        <v>131</v>
      </c>
      <c r="F332" s="5"/>
      <c r="G332" s="77">
        <f ca="1">SUMIF('jurnal umum'!$A$7:$H$32,'buku besar'!C324,'jurnal umum'!$G$7:$G$32)</f>
        <v>14000000</v>
      </c>
      <c r="H332" s="77">
        <f ca="1">SUMIF('jurnal umum'!$A$7:$H$32,'buku besar'!C324,'jurnal umum'!$H$7:$H$32)</f>
        <v>0</v>
      </c>
      <c r="I332" s="77">
        <f ca="1">IF(I331+G332&gt;J331+H332,(I331+G332)-(J331+H332),0)</f>
        <v>64000000</v>
      </c>
      <c r="J332" s="78">
        <f ca="1">IF(J331+H332&gt;I331+G332,(J331+H332)-(I331+G332),0)</f>
        <v>0</v>
      </c>
    </row>
    <row r="333" spans="1:10" ht="15.75" thickBot="1">
      <c r="A333" s="48"/>
      <c r="B333" s="49"/>
      <c r="C333" s="49"/>
      <c r="D333" s="49"/>
      <c r="E333" s="49"/>
      <c r="F333" s="49"/>
      <c r="G333" s="49"/>
      <c r="H333" s="49"/>
      <c r="I333" s="49"/>
      <c r="J333" s="50"/>
    </row>
    <row r="334" spans="1:10" ht="15.75" thickBot="1"/>
    <row r="335" spans="1:10">
      <c r="A335" s="72" t="s">
        <v>140</v>
      </c>
      <c r="B335" s="73"/>
      <c r="C335" s="83" t="s">
        <v>36</v>
      </c>
      <c r="D335" s="73"/>
      <c r="E335" s="73"/>
      <c r="F335" s="32"/>
      <c r="G335" s="32"/>
      <c r="H335" s="32"/>
      <c r="I335" s="32"/>
      <c r="J335" s="33"/>
    </row>
    <row r="336" spans="1:10">
      <c r="A336" s="74" t="s">
        <v>141</v>
      </c>
      <c r="B336" s="75"/>
      <c r="C336" s="6" t="str">
        <f>VLOOKUP(C335,'master akun'!$A$3:$B$41,2,FALSE)</f>
        <v>biaya gaji dan upah admin</v>
      </c>
      <c r="D336" s="75"/>
      <c r="E336" s="75"/>
      <c r="F336" s="6"/>
      <c r="G336" s="6"/>
      <c r="H336" s="6"/>
      <c r="I336" s="6"/>
      <c r="J336" s="36"/>
    </row>
    <row r="337" spans="1:10">
      <c r="A337" s="59"/>
      <c r="B337" s="76"/>
      <c r="C337" s="76"/>
      <c r="D337" s="75"/>
      <c r="E337" s="75"/>
      <c r="F337" s="6"/>
      <c r="G337" s="6"/>
      <c r="H337" s="6"/>
      <c r="I337" s="6"/>
      <c r="J337" s="36"/>
    </row>
    <row r="338" spans="1:10">
      <c r="A338" s="59"/>
      <c r="B338" s="6"/>
      <c r="C338" s="6"/>
      <c r="D338" s="6"/>
      <c r="E338" s="6"/>
      <c r="F338" s="6"/>
      <c r="G338" s="6"/>
      <c r="H338" s="6"/>
      <c r="I338" s="6"/>
      <c r="J338" s="36"/>
    </row>
    <row r="339" spans="1:10" ht="30">
      <c r="A339" s="79" t="s">
        <v>105</v>
      </c>
      <c r="B339" s="15" t="s">
        <v>106</v>
      </c>
      <c r="C339" s="15" t="s">
        <v>136</v>
      </c>
      <c r="D339" s="15" t="s">
        <v>127</v>
      </c>
      <c r="E339" s="15" t="s">
        <v>137</v>
      </c>
      <c r="F339" s="15" t="s">
        <v>128</v>
      </c>
      <c r="G339" s="14" t="s">
        <v>111</v>
      </c>
      <c r="H339" s="14" t="s">
        <v>112</v>
      </c>
      <c r="I339" s="80" t="s">
        <v>129</v>
      </c>
      <c r="J339" s="81"/>
    </row>
    <row r="340" spans="1:10">
      <c r="A340" s="79"/>
      <c r="B340" s="15"/>
      <c r="C340" s="15"/>
      <c r="D340" s="15"/>
      <c r="E340" s="15"/>
      <c r="F340" s="15"/>
      <c r="G340" s="16"/>
      <c r="H340" s="16"/>
      <c r="I340" s="15" t="s">
        <v>111</v>
      </c>
      <c r="J340" s="82" t="s">
        <v>112</v>
      </c>
    </row>
    <row r="341" spans="1:10">
      <c r="A341" s="40"/>
      <c r="B341" s="5"/>
      <c r="C341" s="5"/>
      <c r="D341" s="5"/>
      <c r="E341" s="5"/>
      <c r="F341" s="5"/>
      <c r="G341" s="5"/>
      <c r="H341" s="5"/>
      <c r="I341" s="5"/>
      <c r="J341" s="41"/>
    </row>
    <row r="342" spans="1:10">
      <c r="A342" s="40"/>
      <c r="B342" s="60"/>
      <c r="C342" s="5"/>
      <c r="D342" s="5"/>
      <c r="E342" s="5" t="s">
        <v>130</v>
      </c>
      <c r="F342" s="5"/>
      <c r="G342" s="77"/>
      <c r="H342" s="77"/>
      <c r="I342" s="77">
        <f>VLOOKUP(C335,'master akun'!$A$3:$E$41,4,FALSE)</f>
        <v>100000000</v>
      </c>
      <c r="J342" s="77">
        <f>VLOOKUP(C335,'master akun'!$A$3:$E$41,5,FALSE)</f>
        <v>0</v>
      </c>
    </row>
    <row r="343" spans="1:10">
      <c r="A343" s="40"/>
      <c r="B343" s="60"/>
      <c r="C343" s="5"/>
      <c r="D343" s="5"/>
      <c r="E343" s="5" t="s">
        <v>131</v>
      </c>
      <c r="F343" s="5"/>
      <c r="G343" s="77">
        <f ca="1">SUMIF('jurnal umum'!$A$7:$H$32,'buku besar'!C335,'jurnal umum'!$G$7:$G$32)</f>
        <v>14000000</v>
      </c>
      <c r="H343" s="77">
        <f ca="1">SUMIF('jurnal umum'!$A$7:$H$32,'buku besar'!C335,'jurnal umum'!$H$7:$H$32)</f>
        <v>0</v>
      </c>
      <c r="I343" s="77">
        <f ca="1">IF(I342+G343&gt;J342+H343,(I342+G343)-(J342+H343),0)</f>
        <v>114000000</v>
      </c>
      <c r="J343" s="78">
        <f ca="1">IF(J342+H343&gt;I342+G343,(J342+H343)-(I342+G343),0)</f>
        <v>0</v>
      </c>
    </row>
    <row r="344" spans="1:10" ht="15.75" thickBot="1">
      <c r="A344" s="48"/>
      <c r="B344" s="49"/>
      <c r="C344" s="49"/>
      <c r="D344" s="49"/>
      <c r="E344" s="49"/>
      <c r="F344" s="49"/>
      <c r="G344" s="49"/>
      <c r="H344" s="49"/>
      <c r="I344" s="49"/>
      <c r="J344" s="50"/>
    </row>
    <row r="345" spans="1:10" ht="15.75" thickBot="1"/>
    <row r="346" spans="1:10">
      <c r="A346" s="72" t="s">
        <v>140</v>
      </c>
      <c r="B346" s="73"/>
      <c r="C346" s="83" t="s">
        <v>37</v>
      </c>
      <c r="D346" s="73"/>
      <c r="E346" s="73"/>
      <c r="F346" s="32"/>
      <c r="G346" s="32"/>
      <c r="H346" s="32"/>
      <c r="I346" s="32"/>
      <c r="J346" s="33"/>
    </row>
    <row r="347" spans="1:10">
      <c r="A347" s="74" t="s">
        <v>141</v>
      </c>
      <c r="B347" s="75"/>
      <c r="C347" s="6" t="str">
        <f>VLOOKUP(C346,'master akun'!$A$3:$B$41,2,FALSE)</f>
        <v>biaya listrik telp dan air</v>
      </c>
      <c r="D347" s="75"/>
      <c r="E347" s="75"/>
      <c r="F347" s="6"/>
      <c r="G347" s="6"/>
      <c r="H347" s="6"/>
      <c r="I347" s="6"/>
      <c r="J347" s="36"/>
    </row>
    <row r="348" spans="1:10">
      <c r="A348" s="59"/>
      <c r="B348" s="76"/>
      <c r="C348" s="76"/>
      <c r="D348" s="75"/>
      <c r="E348" s="75"/>
      <c r="F348" s="6"/>
      <c r="G348" s="6"/>
      <c r="H348" s="6"/>
      <c r="I348" s="6"/>
      <c r="J348" s="36"/>
    </row>
    <row r="349" spans="1:10">
      <c r="A349" s="59"/>
      <c r="B349" s="6"/>
      <c r="C349" s="6"/>
      <c r="D349" s="6"/>
      <c r="E349" s="6"/>
      <c r="F349" s="6"/>
      <c r="G349" s="6"/>
      <c r="H349" s="6"/>
      <c r="I349" s="6"/>
      <c r="J349" s="36"/>
    </row>
    <row r="350" spans="1:10" ht="30">
      <c r="A350" s="79" t="s">
        <v>105</v>
      </c>
      <c r="B350" s="15" t="s">
        <v>106</v>
      </c>
      <c r="C350" s="15" t="s">
        <v>136</v>
      </c>
      <c r="D350" s="15" t="s">
        <v>127</v>
      </c>
      <c r="E350" s="15" t="s">
        <v>137</v>
      </c>
      <c r="F350" s="15" t="s">
        <v>128</v>
      </c>
      <c r="G350" s="14" t="s">
        <v>111</v>
      </c>
      <c r="H350" s="14" t="s">
        <v>112</v>
      </c>
      <c r="I350" s="80" t="s">
        <v>129</v>
      </c>
      <c r="J350" s="81"/>
    </row>
    <row r="351" spans="1:10">
      <c r="A351" s="79"/>
      <c r="B351" s="15"/>
      <c r="C351" s="15"/>
      <c r="D351" s="15"/>
      <c r="E351" s="15"/>
      <c r="F351" s="15"/>
      <c r="G351" s="16"/>
      <c r="H351" s="16"/>
      <c r="I351" s="15" t="s">
        <v>111</v>
      </c>
      <c r="J351" s="82" t="s">
        <v>112</v>
      </c>
    </row>
    <row r="352" spans="1:10">
      <c r="A352" s="40"/>
      <c r="B352" s="5"/>
      <c r="C352" s="5"/>
      <c r="D352" s="5"/>
      <c r="E352" s="5"/>
      <c r="F352" s="5"/>
      <c r="G352" s="5"/>
      <c r="H352" s="5"/>
      <c r="I352" s="5"/>
      <c r="J352" s="41"/>
    </row>
    <row r="353" spans="1:10">
      <c r="A353" s="40"/>
      <c r="B353" s="60"/>
      <c r="C353" s="5"/>
      <c r="D353" s="5"/>
      <c r="E353" s="5" t="s">
        <v>130</v>
      </c>
      <c r="F353" s="5"/>
      <c r="G353" s="77"/>
      <c r="H353" s="77"/>
      <c r="I353" s="77">
        <f>VLOOKUP(C346,'master akun'!$A$3:$E$41,4,FALSE)</f>
        <v>12700000</v>
      </c>
      <c r="J353" s="77">
        <f>VLOOKUP(C346,'master akun'!$A$3:$E$41,5,FALSE)</f>
        <v>0</v>
      </c>
    </row>
    <row r="354" spans="1:10">
      <c r="A354" s="40"/>
      <c r="B354" s="60"/>
      <c r="C354" s="5"/>
      <c r="D354" s="5"/>
      <c r="E354" s="5" t="s">
        <v>131</v>
      </c>
      <c r="F354" s="5"/>
      <c r="G354" s="77">
        <f ca="1">SUMIF('jurnal umum'!$A$7:$H$32,'buku besar'!C346,'jurnal umum'!$G$7:$G$32)</f>
        <v>5600000</v>
      </c>
      <c r="H354" s="77">
        <f ca="1">SUMIF('jurnal umum'!$A$7:$H$32,'buku besar'!C346,'jurnal umum'!$H$7:$H$32)</f>
        <v>0</v>
      </c>
      <c r="I354" s="77">
        <f ca="1">IF(I353+G354&gt;J353+H354,(I353+G354)-(J353+H354),0)</f>
        <v>18300000</v>
      </c>
      <c r="J354" s="78">
        <f ca="1">IF(J353+H354&gt;I353+G354,(J353+H354)-(I353+G354),0)</f>
        <v>0</v>
      </c>
    </row>
    <row r="355" spans="1:10" ht="15.75" thickBot="1">
      <c r="A355" s="48"/>
      <c r="B355" s="49"/>
      <c r="C355" s="49"/>
      <c r="D355" s="49"/>
      <c r="E355" s="49"/>
      <c r="F355" s="49"/>
      <c r="G355" s="49"/>
      <c r="H355" s="49"/>
      <c r="I355" s="49"/>
      <c r="J355" s="50"/>
    </row>
    <row r="356" spans="1:10" ht="15.75" thickBot="1"/>
    <row r="357" spans="1:10">
      <c r="A357" s="72" t="s">
        <v>140</v>
      </c>
      <c r="B357" s="73"/>
      <c r="C357" s="83" t="s">
        <v>38</v>
      </c>
      <c r="D357" s="73"/>
      <c r="E357" s="73"/>
      <c r="F357" s="32"/>
      <c r="G357" s="32"/>
      <c r="H357" s="32"/>
      <c r="I357" s="32"/>
      <c r="J357" s="33"/>
    </row>
    <row r="358" spans="1:10">
      <c r="A358" s="74" t="s">
        <v>141</v>
      </c>
      <c r="B358" s="75"/>
      <c r="C358" s="6" t="str">
        <f>VLOOKUP(C357,'master akun'!$A$3:$B$41,2,FALSE)</f>
        <v>biaya pemeliharaan dan perbaikan</v>
      </c>
      <c r="D358" s="75"/>
      <c r="E358" s="75"/>
      <c r="F358" s="6"/>
      <c r="G358" s="6"/>
      <c r="H358" s="6"/>
      <c r="I358" s="6"/>
      <c r="J358" s="36"/>
    </row>
    <row r="359" spans="1:10">
      <c r="A359" s="59"/>
      <c r="B359" s="76"/>
      <c r="C359" s="76"/>
      <c r="D359" s="75"/>
      <c r="E359" s="75"/>
      <c r="F359" s="6"/>
      <c r="G359" s="6"/>
      <c r="H359" s="6"/>
      <c r="I359" s="6"/>
      <c r="J359" s="36"/>
    </row>
    <row r="360" spans="1:10">
      <c r="A360" s="59"/>
      <c r="B360" s="6"/>
      <c r="C360" s="6"/>
      <c r="D360" s="6"/>
      <c r="E360" s="6"/>
      <c r="F360" s="6"/>
      <c r="G360" s="6"/>
      <c r="H360" s="6"/>
      <c r="I360" s="6"/>
      <c r="J360" s="36"/>
    </row>
    <row r="361" spans="1:10" ht="30">
      <c r="A361" s="79" t="s">
        <v>105</v>
      </c>
      <c r="B361" s="15" t="s">
        <v>106</v>
      </c>
      <c r="C361" s="15" t="s">
        <v>136</v>
      </c>
      <c r="D361" s="15" t="s">
        <v>127</v>
      </c>
      <c r="E361" s="15" t="s">
        <v>137</v>
      </c>
      <c r="F361" s="15" t="s">
        <v>128</v>
      </c>
      <c r="G361" s="14" t="s">
        <v>111</v>
      </c>
      <c r="H361" s="14" t="s">
        <v>112</v>
      </c>
      <c r="I361" s="80" t="s">
        <v>129</v>
      </c>
      <c r="J361" s="81"/>
    </row>
    <row r="362" spans="1:10">
      <c r="A362" s="79"/>
      <c r="B362" s="15"/>
      <c r="C362" s="15"/>
      <c r="D362" s="15"/>
      <c r="E362" s="15"/>
      <c r="F362" s="15"/>
      <c r="G362" s="16"/>
      <c r="H362" s="16"/>
      <c r="I362" s="15" t="s">
        <v>111</v>
      </c>
      <c r="J362" s="82" t="s">
        <v>112</v>
      </c>
    </row>
    <row r="363" spans="1:10">
      <c r="A363" s="40"/>
      <c r="B363" s="5"/>
      <c r="C363" s="5"/>
      <c r="D363" s="5"/>
      <c r="E363" s="5"/>
      <c r="F363" s="5"/>
      <c r="G363" s="5"/>
      <c r="H363" s="5"/>
      <c r="I363" s="5"/>
      <c r="J363" s="41"/>
    </row>
    <row r="364" spans="1:10">
      <c r="A364" s="40"/>
      <c r="B364" s="60"/>
      <c r="C364" s="5"/>
      <c r="D364" s="5"/>
      <c r="E364" s="5" t="s">
        <v>130</v>
      </c>
      <c r="F364" s="5"/>
      <c r="G364" s="77"/>
      <c r="H364" s="77"/>
      <c r="I364" s="77">
        <f>VLOOKUP(C357,'master akun'!$A$3:$E$41,4,FALSE)</f>
        <v>6850000</v>
      </c>
      <c r="J364" s="77">
        <f>VLOOKUP(C357,'master akun'!$A$3:$E$41,5,FALSE)</f>
        <v>0</v>
      </c>
    </row>
    <row r="365" spans="1:10">
      <c r="A365" s="40"/>
      <c r="B365" s="60"/>
      <c r="C365" s="5"/>
      <c r="D365" s="5"/>
      <c r="E365" s="5" t="s">
        <v>131</v>
      </c>
      <c r="F365" s="5"/>
      <c r="G365" s="77">
        <f ca="1">SUMIF('jurnal umum'!$B$7:$H$32,'buku besar'!C357,'jurnal umum'!$G$7:$G$32)</f>
        <v>0</v>
      </c>
      <c r="H365" s="77">
        <f ca="1">SUMIF('jurnal umum'!$B$7:$H$32,'buku besar'!C357,'jurnal umum'!$H$7:$H$32)</f>
        <v>0</v>
      </c>
      <c r="I365" s="77">
        <f ca="1">IF(I364+G365&gt;J364+H365,(I364+G365)-(J364+H365),0)</f>
        <v>6850000</v>
      </c>
      <c r="J365" s="78">
        <f ca="1">IF(J364+H365&gt;I364+G365,(J364+H365)-(I364+G365),0)</f>
        <v>0</v>
      </c>
    </row>
    <row r="366" spans="1:10" ht="15.75" thickBot="1">
      <c r="A366" s="48"/>
      <c r="B366" s="49"/>
      <c r="C366" s="49"/>
      <c r="D366" s="49"/>
      <c r="E366" s="49"/>
      <c r="F366" s="49"/>
      <c r="G366" s="49"/>
      <c r="H366" s="49"/>
      <c r="I366" s="49"/>
      <c r="J366" s="50"/>
    </row>
    <row r="367" spans="1:10" ht="15.75" thickBot="1"/>
    <row r="368" spans="1:10">
      <c r="A368" s="72" t="s">
        <v>140</v>
      </c>
      <c r="B368" s="73"/>
      <c r="C368" s="83" t="s">
        <v>39</v>
      </c>
      <c r="D368" s="73"/>
      <c r="E368" s="73"/>
      <c r="F368" s="32"/>
      <c r="G368" s="32"/>
      <c r="H368" s="32"/>
      <c r="I368" s="32"/>
      <c r="J368" s="33"/>
    </row>
    <row r="369" spans="1:10">
      <c r="A369" s="74" t="s">
        <v>141</v>
      </c>
      <c r="B369" s="75"/>
      <c r="C369" s="6" t="str">
        <f>VLOOKUP(C368,'master akun'!$A$3:$B$41,2,FALSE)</f>
        <v>biaya entertain</v>
      </c>
      <c r="D369" s="75"/>
      <c r="E369" s="75"/>
      <c r="F369" s="6"/>
      <c r="G369" s="6"/>
      <c r="H369" s="6"/>
      <c r="I369" s="6"/>
      <c r="J369" s="36"/>
    </row>
    <row r="370" spans="1:10">
      <c r="A370" s="59"/>
      <c r="B370" s="76"/>
      <c r="C370" s="76"/>
      <c r="D370" s="75"/>
      <c r="E370" s="75"/>
      <c r="F370" s="6"/>
      <c r="G370" s="6"/>
      <c r="H370" s="6"/>
      <c r="I370" s="6"/>
      <c r="J370" s="36"/>
    </row>
    <row r="371" spans="1:10">
      <c r="A371" s="59"/>
      <c r="B371" s="6"/>
      <c r="C371" s="6"/>
      <c r="D371" s="6"/>
      <c r="E371" s="6"/>
      <c r="F371" s="6"/>
      <c r="G371" s="6"/>
      <c r="H371" s="6"/>
      <c r="I371" s="6"/>
      <c r="J371" s="36"/>
    </row>
    <row r="372" spans="1:10" ht="30">
      <c r="A372" s="79" t="s">
        <v>105</v>
      </c>
      <c r="B372" s="15" t="s">
        <v>106</v>
      </c>
      <c r="C372" s="15" t="s">
        <v>136</v>
      </c>
      <c r="D372" s="15" t="s">
        <v>127</v>
      </c>
      <c r="E372" s="15" t="s">
        <v>137</v>
      </c>
      <c r="F372" s="15" t="s">
        <v>128</v>
      </c>
      <c r="G372" s="14" t="s">
        <v>111</v>
      </c>
      <c r="H372" s="14" t="s">
        <v>112</v>
      </c>
      <c r="I372" s="80" t="s">
        <v>129</v>
      </c>
      <c r="J372" s="81"/>
    </row>
    <row r="373" spans="1:10">
      <c r="A373" s="79"/>
      <c r="B373" s="15"/>
      <c r="C373" s="15"/>
      <c r="D373" s="15"/>
      <c r="E373" s="15"/>
      <c r="F373" s="15"/>
      <c r="G373" s="16"/>
      <c r="H373" s="16"/>
      <c r="I373" s="15" t="s">
        <v>111</v>
      </c>
      <c r="J373" s="82" t="s">
        <v>112</v>
      </c>
    </row>
    <row r="374" spans="1:10">
      <c r="A374" s="40"/>
      <c r="B374" s="5"/>
      <c r="C374" s="5"/>
      <c r="D374" s="5"/>
      <c r="E374" s="5"/>
      <c r="F374" s="5"/>
      <c r="G374" s="5"/>
      <c r="H374" s="5"/>
      <c r="I374" s="5"/>
      <c r="J374" s="41"/>
    </row>
    <row r="375" spans="1:10">
      <c r="A375" s="40"/>
      <c r="B375" s="60"/>
      <c r="C375" s="5"/>
      <c r="D375" s="5"/>
      <c r="E375" s="5" t="s">
        <v>130</v>
      </c>
      <c r="F375" s="5"/>
      <c r="G375" s="77"/>
      <c r="H375" s="77"/>
      <c r="I375" s="77">
        <f>VLOOKUP(C368,'master akun'!$A$3:$E$41,4,FALSE)</f>
        <v>1600000</v>
      </c>
      <c r="J375" s="77">
        <f>VLOOKUP(C368,'master akun'!$A$3:$E$41,5,FALSE)</f>
        <v>0</v>
      </c>
    </row>
    <row r="376" spans="1:10">
      <c r="A376" s="40"/>
      <c r="B376" s="60"/>
      <c r="C376" s="5"/>
      <c r="D376" s="5"/>
      <c r="E376" s="5" t="s">
        <v>131</v>
      </c>
      <c r="F376" s="5"/>
      <c r="G376" s="77">
        <f ca="1">SUMIF('jurnal umum'!$A$7:$H$32,'buku besar'!C368,'jurnal umum'!$G$7:$G$32)</f>
        <v>475000</v>
      </c>
      <c r="H376" s="77">
        <f ca="1">SUMIF('jurnal umum'!$A$7:$H$32,'buku besar'!C368,'jurnal umum'!$H$7:$H$32)</f>
        <v>0</v>
      </c>
      <c r="I376" s="77">
        <f ca="1">IF(I375+G376&gt;J375+H376,(I375+G376)-(J375+H376),0)</f>
        <v>2075000</v>
      </c>
      <c r="J376" s="78">
        <f ca="1">IF(J375+H376&gt;I375+G376,(J375+H376)-(I375+G376),0)</f>
        <v>0</v>
      </c>
    </row>
    <row r="377" spans="1:10" ht="15.75" thickBot="1">
      <c r="A377" s="48"/>
      <c r="B377" s="49"/>
      <c r="C377" s="49"/>
      <c r="D377" s="49"/>
      <c r="E377" s="49"/>
      <c r="F377" s="49"/>
      <c r="G377" s="49"/>
      <c r="H377" s="49"/>
      <c r="I377" s="49"/>
      <c r="J377" s="50"/>
    </row>
    <row r="378" spans="1:10" ht="15.75" thickBot="1"/>
    <row r="379" spans="1:10">
      <c r="A379" s="72" t="s">
        <v>140</v>
      </c>
      <c r="B379" s="73"/>
      <c r="C379" s="83" t="s">
        <v>40</v>
      </c>
      <c r="D379" s="73"/>
      <c r="E379" s="73"/>
      <c r="F379" s="32"/>
      <c r="G379" s="32"/>
      <c r="H379" s="32"/>
      <c r="I379" s="32"/>
      <c r="J379" s="33"/>
    </row>
    <row r="380" spans="1:10">
      <c r="A380" s="74" t="s">
        <v>141</v>
      </c>
      <c r="B380" s="75"/>
      <c r="C380" s="6" t="str">
        <f>VLOOKUP(C379,'master akun'!$A$3:$B$41,2,FALSE)</f>
        <v>pendapatan jasa giro</v>
      </c>
      <c r="D380" s="75"/>
      <c r="E380" s="75"/>
      <c r="F380" s="6"/>
      <c r="G380" s="6"/>
      <c r="H380" s="6"/>
      <c r="I380" s="6"/>
      <c r="J380" s="36"/>
    </row>
    <row r="381" spans="1:10">
      <c r="A381" s="59"/>
      <c r="B381" s="76"/>
      <c r="C381" s="76"/>
      <c r="D381" s="75"/>
      <c r="E381" s="75"/>
      <c r="F381" s="6"/>
      <c r="G381" s="6"/>
      <c r="H381" s="6"/>
      <c r="I381" s="6"/>
      <c r="J381" s="36"/>
    </row>
    <row r="382" spans="1:10">
      <c r="A382" s="59"/>
      <c r="B382" s="6"/>
      <c r="C382" s="6"/>
      <c r="D382" s="6"/>
      <c r="E382" s="6"/>
      <c r="F382" s="6"/>
      <c r="G382" s="6"/>
      <c r="H382" s="6"/>
      <c r="I382" s="6"/>
      <c r="J382" s="36"/>
    </row>
    <row r="383" spans="1:10" ht="30">
      <c r="A383" s="79" t="s">
        <v>105</v>
      </c>
      <c r="B383" s="15" t="s">
        <v>106</v>
      </c>
      <c r="C383" s="15" t="s">
        <v>136</v>
      </c>
      <c r="D383" s="15" t="s">
        <v>127</v>
      </c>
      <c r="E383" s="15" t="s">
        <v>137</v>
      </c>
      <c r="F383" s="15" t="s">
        <v>128</v>
      </c>
      <c r="G383" s="14" t="s">
        <v>111</v>
      </c>
      <c r="H383" s="14" t="s">
        <v>112</v>
      </c>
      <c r="I383" s="80" t="s">
        <v>129</v>
      </c>
      <c r="J383" s="81"/>
    </row>
    <row r="384" spans="1:10">
      <c r="A384" s="79"/>
      <c r="B384" s="15"/>
      <c r="C384" s="15"/>
      <c r="D384" s="15"/>
      <c r="E384" s="15"/>
      <c r="F384" s="15"/>
      <c r="G384" s="16"/>
      <c r="H384" s="16"/>
      <c r="I384" s="15" t="s">
        <v>111</v>
      </c>
      <c r="J384" s="82" t="s">
        <v>112</v>
      </c>
    </row>
    <row r="385" spans="1:10">
      <c r="A385" s="40"/>
      <c r="B385" s="5"/>
      <c r="C385" s="5"/>
      <c r="D385" s="5"/>
      <c r="E385" s="5"/>
      <c r="F385" s="5"/>
      <c r="G385" s="5"/>
      <c r="H385" s="5"/>
      <c r="I385" s="5"/>
      <c r="J385" s="41"/>
    </row>
    <row r="386" spans="1:10">
      <c r="A386" s="40"/>
      <c r="B386" s="60"/>
      <c r="C386" s="5"/>
      <c r="D386" s="5"/>
      <c r="E386" s="5" t="s">
        <v>130</v>
      </c>
      <c r="F386" s="5"/>
      <c r="G386" s="77"/>
      <c r="H386" s="77"/>
      <c r="I386" s="77">
        <f>VLOOKUP(C379,'master akun'!$A$3:$E$41,4,FALSE)</f>
        <v>0</v>
      </c>
      <c r="J386" s="77">
        <f>VLOOKUP(C379,'master akun'!$A$3:$E$41,5,FALSE)</f>
        <v>3500000</v>
      </c>
    </row>
    <row r="387" spans="1:10">
      <c r="A387" s="40"/>
      <c r="B387" s="60"/>
      <c r="C387" s="5"/>
      <c r="D387" s="5"/>
      <c r="E387" s="5" t="s">
        <v>131</v>
      </c>
      <c r="F387" s="5"/>
      <c r="G387" s="77">
        <f ca="1">SUMIF('jurnal umum'!$B$7:$H$32,'buku besar'!C379,'jurnal umum'!$G$7:$G$32)</f>
        <v>0</v>
      </c>
      <c r="H387" s="77">
        <f ca="1">SUMIF('jurnal umum'!$B$7:$H$32,'buku besar'!C379,'jurnal umum'!$H$7:$H$32)</f>
        <v>0</v>
      </c>
      <c r="I387" s="77">
        <f ca="1">IF(I386+G387&gt;J386+H387,(I386+G387)-(J386+H387),0)</f>
        <v>0</v>
      </c>
      <c r="J387" s="78">
        <f ca="1">IF(J386+H387&gt;I386+G387,(J386+H387)-(I386+G387),0)</f>
        <v>3500000</v>
      </c>
    </row>
    <row r="388" spans="1:10" ht="15.75" thickBot="1">
      <c r="A388" s="48"/>
      <c r="B388" s="49"/>
      <c r="C388" s="49"/>
      <c r="D388" s="49"/>
      <c r="E388" s="49"/>
      <c r="F388" s="49"/>
      <c r="G388" s="49"/>
      <c r="H388" s="49"/>
      <c r="I388" s="49"/>
      <c r="J388" s="50"/>
    </row>
    <row r="389" spans="1:10" ht="15.75" thickBot="1"/>
    <row r="390" spans="1:10">
      <c r="A390" s="72" t="s">
        <v>140</v>
      </c>
      <c r="B390" s="73"/>
      <c r="C390" s="83" t="s">
        <v>41</v>
      </c>
      <c r="D390" s="73"/>
      <c r="E390" s="73"/>
      <c r="F390" s="32"/>
      <c r="G390" s="32"/>
      <c r="H390" s="32"/>
      <c r="I390" s="32"/>
      <c r="J390" s="33"/>
    </row>
    <row r="391" spans="1:10">
      <c r="A391" s="74" t="s">
        <v>141</v>
      </c>
      <c r="B391" s="75"/>
      <c r="C391" s="6" t="str">
        <f>VLOOKUP(C390,'master akun'!$A$3:$B$41,2,FALSE)</f>
        <v>pendapatan deviden</v>
      </c>
      <c r="D391" s="75"/>
      <c r="E391" s="75"/>
      <c r="F391" s="6"/>
      <c r="G391" s="6"/>
      <c r="H391" s="6"/>
      <c r="I391" s="6"/>
      <c r="J391" s="36"/>
    </row>
    <row r="392" spans="1:10">
      <c r="A392" s="59"/>
      <c r="B392" s="76"/>
      <c r="C392" s="76"/>
      <c r="D392" s="75"/>
      <c r="E392" s="75"/>
      <c r="F392" s="6"/>
      <c r="G392" s="6"/>
      <c r="H392" s="6"/>
      <c r="I392" s="6"/>
      <c r="J392" s="36"/>
    </row>
    <row r="393" spans="1:10">
      <c r="A393" s="59"/>
      <c r="B393" s="6"/>
      <c r="C393" s="6"/>
      <c r="D393" s="6"/>
      <c r="E393" s="6"/>
      <c r="F393" s="6"/>
      <c r="G393" s="6"/>
      <c r="H393" s="6"/>
      <c r="I393" s="6"/>
      <c r="J393" s="36"/>
    </row>
    <row r="394" spans="1:10" ht="30">
      <c r="A394" s="79" t="s">
        <v>105</v>
      </c>
      <c r="B394" s="15" t="s">
        <v>106</v>
      </c>
      <c r="C394" s="15" t="s">
        <v>136</v>
      </c>
      <c r="D394" s="15" t="s">
        <v>127</v>
      </c>
      <c r="E394" s="15" t="s">
        <v>137</v>
      </c>
      <c r="F394" s="15" t="s">
        <v>128</v>
      </c>
      <c r="G394" s="14" t="s">
        <v>111</v>
      </c>
      <c r="H394" s="14" t="s">
        <v>112</v>
      </c>
      <c r="I394" s="80" t="s">
        <v>129</v>
      </c>
      <c r="J394" s="81"/>
    </row>
    <row r="395" spans="1:10">
      <c r="A395" s="79"/>
      <c r="B395" s="15"/>
      <c r="C395" s="15"/>
      <c r="D395" s="15"/>
      <c r="E395" s="15"/>
      <c r="F395" s="15"/>
      <c r="G395" s="16"/>
      <c r="H395" s="16"/>
      <c r="I395" s="15" t="s">
        <v>111</v>
      </c>
      <c r="J395" s="82" t="s">
        <v>112</v>
      </c>
    </row>
    <row r="396" spans="1:10">
      <c r="A396" s="40"/>
      <c r="B396" s="5"/>
      <c r="C396" s="5"/>
      <c r="D396" s="5"/>
      <c r="E396" s="5"/>
      <c r="F396" s="5"/>
      <c r="G396" s="5"/>
      <c r="H396" s="5"/>
      <c r="I396" s="5"/>
      <c r="J396" s="41"/>
    </row>
    <row r="397" spans="1:10">
      <c r="A397" s="40"/>
      <c r="B397" s="60"/>
      <c r="C397" s="5"/>
      <c r="D397" s="5"/>
      <c r="E397" s="5" t="s">
        <v>130</v>
      </c>
      <c r="F397" s="5"/>
      <c r="G397" s="77"/>
      <c r="H397" s="77"/>
      <c r="I397" s="77">
        <f>VLOOKUP(C390,'master akun'!$A$3:$E$41,4,FALSE)</f>
        <v>0</v>
      </c>
      <c r="J397" s="77">
        <f>VLOOKUP(C390,'master akun'!$A$3:$E$41,5,FALSE)</f>
        <v>12045000</v>
      </c>
    </row>
    <row r="398" spans="1:10">
      <c r="A398" s="40"/>
      <c r="B398" s="60"/>
      <c r="C398" s="5"/>
      <c r="D398" s="5"/>
      <c r="E398" s="5" t="s">
        <v>131</v>
      </c>
      <c r="F398" s="5"/>
      <c r="G398" s="77">
        <f ca="1">SUMIF('jurnal umum'!$B$7:$H$32,'buku besar'!C390,'jurnal umum'!$G$7:$G$32)</f>
        <v>0</v>
      </c>
      <c r="H398" s="77">
        <f ca="1">SUMIF('jurnal umum'!$B$7:$H$32,'buku besar'!C390,'jurnal umum'!$H$7:$H$32)</f>
        <v>0</v>
      </c>
      <c r="I398" s="77">
        <f ca="1">IF(I397+G398&gt;J397+H398,(I397+G398)-(J397+H398),0)</f>
        <v>0</v>
      </c>
      <c r="J398" s="78">
        <f ca="1">IF(J397+H398&gt;I397+G398,(J397+H398)-(I397+G398),0)</f>
        <v>12045000</v>
      </c>
    </row>
    <row r="399" spans="1:10" ht="15.75" thickBot="1">
      <c r="A399" s="48"/>
      <c r="B399" s="49"/>
      <c r="C399" s="49"/>
      <c r="D399" s="49"/>
      <c r="E399" s="49"/>
      <c r="F399" s="49"/>
      <c r="G399" s="49"/>
      <c r="H399" s="49"/>
      <c r="I399" s="49"/>
      <c r="J399" s="50"/>
    </row>
    <row r="400" spans="1:10" ht="15.75" thickBot="1"/>
    <row r="401" spans="1:10">
      <c r="A401" s="72" t="s">
        <v>140</v>
      </c>
      <c r="B401" s="73"/>
      <c r="C401" s="83" t="s">
        <v>42</v>
      </c>
      <c r="D401" s="73"/>
      <c r="E401" s="73"/>
      <c r="F401" s="32"/>
      <c r="G401" s="32"/>
      <c r="H401" s="32"/>
      <c r="I401" s="32"/>
      <c r="J401" s="33"/>
    </row>
    <row r="402" spans="1:10">
      <c r="A402" s="74" t="s">
        <v>141</v>
      </c>
      <c r="B402" s="75"/>
      <c r="C402" s="6" t="str">
        <f>VLOOKUP(C401,'master akun'!$A$3:$B$41,2,FALSE)</f>
        <v>biaya administrasi bank</v>
      </c>
      <c r="D402" s="75"/>
      <c r="E402" s="75"/>
      <c r="F402" s="6"/>
      <c r="G402" s="6"/>
      <c r="H402" s="6"/>
      <c r="I402" s="6"/>
      <c r="J402" s="36"/>
    </row>
    <row r="403" spans="1:10">
      <c r="A403" s="59"/>
      <c r="B403" s="76"/>
      <c r="C403" s="76"/>
      <c r="D403" s="75"/>
      <c r="E403" s="75"/>
      <c r="F403" s="6"/>
      <c r="G403" s="6"/>
      <c r="H403" s="6"/>
      <c r="I403" s="6"/>
      <c r="J403" s="36"/>
    </row>
    <row r="404" spans="1:10">
      <c r="A404" s="59"/>
      <c r="B404" s="6"/>
      <c r="C404" s="6"/>
      <c r="D404" s="6"/>
      <c r="E404" s="6"/>
      <c r="F404" s="6"/>
      <c r="G404" s="6"/>
      <c r="H404" s="6"/>
      <c r="I404" s="6"/>
      <c r="J404" s="36"/>
    </row>
    <row r="405" spans="1:10" ht="30">
      <c r="A405" s="79" t="s">
        <v>105</v>
      </c>
      <c r="B405" s="15" t="s">
        <v>106</v>
      </c>
      <c r="C405" s="15" t="s">
        <v>136</v>
      </c>
      <c r="D405" s="15" t="s">
        <v>127</v>
      </c>
      <c r="E405" s="15" t="s">
        <v>137</v>
      </c>
      <c r="F405" s="15" t="s">
        <v>128</v>
      </c>
      <c r="G405" s="14" t="s">
        <v>111</v>
      </c>
      <c r="H405" s="14" t="s">
        <v>112</v>
      </c>
      <c r="I405" s="80" t="s">
        <v>129</v>
      </c>
      <c r="J405" s="81"/>
    </row>
    <row r="406" spans="1:10">
      <c r="A406" s="79"/>
      <c r="B406" s="15"/>
      <c r="C406" s="15"/>
      <c r="D406" s="15"/>
      <c r="E406" s="15"/>
      <c r="F406" s="15"/>
      <c r="G406" s="16"/>
      <c r="H406" s="16"/>
      <c r="I406" s="15" t="s">
        <v>111</v>
      </c>
      <c r="J406" s="82" t="s">
        <v>112</v>
      </c>
    </row>
    <row r="407" spans="1:10">
      <c r="A407" s="40"/>
      <c r="B407" s="5"/>
      <c r="C407" s="5"/>
      <c r="D407" s="5"/>
      <c r="E407" s="5"/>
      <c r="F407" s="5"/>
      <c r="G407" s="5"/>
      <c r="H407" s="5"/>
      <c r="I407" s="5"/>
      <c r="J407" s="41"/>
    </row>
    <row r="408" spans="1:10">
      <c r="A408" s="40"/>
      <c r="B408" s="60"/>
      <c r="C408" s="5"/>
      <c r="D408" s="5"/>
      <c r="E408" s="5" t="s">
        <v>130</v>
      </c>
      <c r="F408" s="5"/>
      <c r="G408" s="77"/>
      <c r="H408" s="77"/>
      <c r="I408" s="77">
        <f>VLOOKUP(C401,'master akun'!$A$3:$E$41,4,FALSE)</f>
        <v>55000</v>
      </c>
      <c r="J408" s="77">
        <f>VLOOKUP(C401,'master akun'!$A$3:$E$41,5,FALSE)</f>
        <v>0</v>
      </c>
    </row>
    <row r="409" spans="1:10">
      <c r="A409" s="40"/>
      <c r="B409" s="60"/>
      <c r="C409" s="5"/>
      <c r="D409" s="5"/>
      <c r="E409" s="5" t="s">
        <v>131</v>
      </c>
      <c r="F409" s="5"/>
      <c r="G409" s="77">
        <f ca="1">SUMIF('jurnal umum'!$B$7:$H$32,'buku besar'!C401,'jurnal umum'!$G$7:$G$32)</f>
        <v>0</v>
      </c>
      <c r="H409" s="77">
        <f ca="1">SUMIF('jurnal umum'!$B$7:$H$32,'buku besar'!C401,'jurnal umum'!$H$7:$H$32)</f>
        <v>0</v>
      </c>
      <c r="I409" s="77">
        <f ca="1">IF(I408+G409&gt;J408+H409,(I408+G409)-(J408+H409),0)</f>
        <v>55000</v>
      </c>
      <c r="J409" s="78">
        <f ca="1">IF(J408+H409&gt;I408+G409,(J408+H409)-(I408+G409),0)</f>
        <v>0</v>
      </c>
    </row>
    <row r="410" spans="1:10" ht="15.75" thickBot="1">
      <c r="A410" s="48"/>
      <c r="B410" s="49"/>
      <c r="C410" s="49"/>
      <c r="D410" s="49"/>
      <c r="E410" s="49"/>
      <c r="F410" s="49"/>
      <c r="G410" s="49"/>
      <c r="H410" s="49"/>
      <c r="I410" s="49"/>
      <c r="J410" s="50"/>
    </row>
    <row r="411" spans="1:10" ht="15.75" thickBot="1"/>
    <row r="412" spans="1:10">
      <c r="A412" s="72" t="s">
        <v>140</v>
      </c>
      <c r="B412" s="73"/>
      <c r="C412" s="83" t="s">
        <v>43</v>
      </c>
      <c r="D412" s="73"/>
      <c r="E412" s="73"/>
      <c r="F412" s="32"/>
      <c r="G412" s="32"/>
      <c r="H412" s="32"/>
      <c r="I412" s="32"/>
      <c r="J412" s="33"/>
    </row>
    <row r="413" spans="1:10">
      <c r="A413" s="74" t="s">
        <v>141</v>
      </c>
      <c r="B413" s="75"/>
      <c r="C413" s="6" t="str">
        <f>VLOOKUP(C412,'master akun'!$A$3:$B$41,2,FALSE)</f>
        <v>biaya bunga bank</v>
      </c>
      <c r="D413" s="75"/>
      <c r="E413" s="75"/>
      <c r="F413" s="6"/>
      <c r="G413" s="6"/>
      <c r="H413" s="6"/>
      <c r="I413" s="6"/>
      <c r="J413" s="36"/>
    </row>
    <row r="414" spans="1:10">
      <c r="A414" s="59"/>
      <c r="B414" s="76"/>
      <c r="C414" s="76"/>
      <c r="D414" s="75"/>
      <c r="E414" s="75"/>
      <c r="F414" s="6"/>
      <c r="G414" s="6"/>
      <c r="H414" s="6"/>
      <c r="I414" s="6"/>
      <c r="J414" s="36"/>
    </row>
    <row r="415" spans="1:10">
      <c r="A415" s="59"/>
      <c r="B415" s="6"/>
      <c r="C415" s="6"/>
      <c r="D415" s="6"/>
      <c r="E415" s="6"/>
      <c r="F415" s="6"/>
      <c r="G415" s="6"/>
      <c r="H415" s="6"/>
      <c r="I415" s="6"/>
      <c r="J415" s="36"/>
    </row>
    <row r="416" spans="1:10" ht="30">
      <c r="A416" s="79" t="s">
        <v>105</v>
      </c>
      <c r="B416" s="15" t="s">
        <v>106</v>
      </c>
      <c r="C416" s="15" t="s">
        <v>142</v>
      </c>
      <c r="D416" s="15" t="s">
        <v>127</v>
      </c>
      <c r="E416" s="15" t="s">
        <v>137</v>
      </c>
      <c r="F416" s="15" t="s">
        <v>128</v>
      </c>
      <c r="G416" s="14" t="s">
        <v>111</v>
      </c>
      <c r="H416" s="14" t="s">
        <v>112</v>
      </c>
      <c r="I416" s="80" t="s">
        <v>129</v>
      </c>
      <c r="J416" s="81"/>
    </row>
    <row r="417" spans="1:10">
      <c r="A417" s="79"/>
      <c r="B417" s="15"/>
      <c r="C417" s="15"/>
      <c r="D417" s="15"/>
      <c r="E417" s="15"/>
      <c r="F417" s="15"/>
      <c r="G417" s="16"/>
      <c r="H417" s="16"/>
      <c r="I417" s="15" t="s">
        <v>111</v>
      </c>
      <c r="J417" s="82" t="s">
        <v>112</v>
      </c>
    </row>
    <row r="418" spans="1:10">
      <c r="A418" s="40"/>
      <c r="B418" s="5"/>
      <c r="C418" s="5"/>
      <c r="D418" s="5"/>
      <c r="E418" s="5"/>
      <c r="F418" s="5"/>
      <c r="G418" s="5"/>
      <c r="H418" s="5"/>
      <c r="I418" s="5"/>
      <c r="J418" s="41"/>
    </row>
    <row r="419" spans="1:10">
      <c r="A419" s="40"/>
      <c r="B419" s="60"/>
      <c r="C419" s="5"/>
      <c r="D419" s="5"/>
      <c r="E419" s="5" t="s">
        <v>130</v>
      </c>
      <c r="F419" s="5"/>
      <c r="G419" s="77"/>
      <c r="H419" s="77"/>
      <c r="I419" s="77">
        <f>VLOOKUP(C412,'master akun'!$A$3:$E$41,4,FALSE)</f>
        <v>65429198</v>
      </c>
      <c r="J419" s="77">
        <f>VLOOKUP(C412,'master akun'!$A$3:$E$41,5,FALSE)</f>
        <v>0</v>
      </c>
    </row>
    <row r="420" spans="1:10">
      <c r="A420" s="40"/>
      <c r="B420" s="60"/>
      <c r="C420" s="5"/>
      <c r="D420" s="5"/>
      <c r="E420" s="5" t="s">
        <v>131</v>
      </c>
      <c r="F420" s="5"/>
      <c r="G420" s="77">
        <f ca="1">SUMIF('jurnal umum'!$B$7:$H$32,'buku besar'!C412,'jurnal umum'!$G$7:$G$32)</f>
        <v>0</v>
      </c>
      <c r="H420" s="77">
        <f ca="1">SUMIF('jurnal umum'!$B$7:$H$32,'buku besar'!C412,'jurnal umum'!$H$7:$H$32)</f>
        <v>0</v>
      </c>
      <c r="I420" s="77">
        <f ca="1">IF(I419+G420&gt;J419+H420,(I419+G420)-(J419+H420),0)</f>
        <v>65429198</v>
      </c>
      <c r="J420" s="78">
        <f ca="1">IF(J419+H420&gt;I419+G420,(J419+H420)-(I419+G420),0)</f>
        <v>0</v>
      </c>
    </row>
    <row r="421" spans="1:10" ht="15.75" thickBot="1">
      <c r="A421" s="48"/>
      <c r="B421" s="49"/>
      <c r="C421" s="49"/>
      <c r="D421" s="49"/>
      <c r="E421" s="49"/>
      <c r="F421" s="49"/>
      <c r="G421" s="49"/>
      <c r="H421" s="49"/>
      <c r="I421" s="49"/>
      <c r="J421" s="5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M38"/>
  <sheetViews>
    <sheetView topLeftCell="A12" workbookViewId="0">
      <selection activeCell="P34" sqref="P34"/>
    </sheetView>
  </sheetViews>
  <sheetFormatPr defaultRowHeight="15"/>
  <cols>
    <col min="3" max="3" width="11.140625" customWidth="1"/>
    <col min="6" max="7" width="11.5703125" bestFit="1" customWidth="1"/>
    <col min="9" max="10" width="11.5703125" bestFit="1" customWidth="1"/>
    <col min="12" max="13" width="11.5703125" bestFit="1" customWidth="1"/>
  </cols>
  <sheetData>
    <row r="1" spans="1:13">
      <c r="A1" t="s">
        <v>102</v>
      </c>
    </row>
    <row r="2" spans="1:13">
      <c r="A2" s="6" t="s">
        <v>143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5.75" thickBot="1"/>
    <row r="4" spans="1:13">
      <c r="A4" s="29" t="s">
        <v>144</v>
      </c>
      <c r="B4" s="30"/>
      <c r="C4" s="32" t="s">
        <v>145</v>
      </c>
      <c r="D4" s="32"/>
      <c r="E4" s="32"/>
      <c r="F4" s="32"/>
      <c r="G4" s="32"/>
      <c r="H4" s="32"/>
      <c r="I4" s="32"/>
      <c r="J4" s="32"/>
      <c r="K4" s="32"/>
      <c r="L4" s="32"/>
      <c r="M4" s="33"/>
    </row>
    <row r="5" spans="1:13">
      <c r="A5" s="34" t="s">
        <v>146</v>
      </c>
      <c r="B5" s="35"/>
      <c r="C5" s="6" t="str">
        <f>VLOOKUP(C4,'master akun'!$H$12:$J$14,2,FALSE)</f>
        <v>Barang A</v>
      </c>
      <c r="D5" s="6"/>
      <c r="E5" s="6"/>
      <c r="F5" s="6"/>
      <c r="G5" s="6"/>
      <c r="H5" s="6"/>
      <c r="I5" s="6"/>
      <c r="J5" s="6"/>
      <c r="K5" s="6"/>
      <c r="L5" s="6"/>
      <c r="M5" s="36"/>
    </row>
    <row r="6" spans="1:13">
      <c r="A6" s="34"/>
      <c r="B6" s="35"/>
      <c r="C6" s="6"/>
      <c r="D6" s="6"/>
      <c r="E6" s="6"/>
      <c r="F6" s="6"/>
      <c r="G6" s="6"/>
      <c r="H6" s="6"/>
      <c r="I6" s="6"/>
      <c r="J6" s="6"/>
      <c r="K6" s="6"/>
      <c r="L6" s="6"/>
      <c r="M6" s="36"/>
    </row>
    <row r="7" spans="1:13">
      <c r="A7" s="34"/>
      <c r="B7" s="35"/>
      <c r="C7" s="6"/>
      <c r="D7" s="6"/>
      <c r="E7" s="6"/>
      <c r="F7" s="6"/>
      <c r="G7" s="6"/>
      <c r="H7" s="6"/>
      <c r="I7" s="6"/>
      <c r="J7" s="6"/>
      <c r="K7" s="6"/>
      <c r="L7" s="6"/>
      <c r="M7" s="36"/>
    </row>
    <row r="8" spans="1:13">
      <c r="A8" s="59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36"/>
    </row>
    <row r="9" spans="1:13">
      <c r="A9" s="87" t="s">
        <v>106</v>
      </c>
      <c r="B9" s="23" t="s">
        <v>136</v>
      </c>
      <c r="C9" s="23" t="s">
        <v>137</v>
      </c>
      <c r="D9" s="23" t="s">
        <v>128</v>
      </c>
      <c r="E9" s="23" t="s">
        <v>147</v>
      </c>
      <c r="F9" s="23"/>
      <c r="G9" s="23"/>
      <c r="H9" s="23" t="s">
        <v>148</v>
      </c>
      <c r="I9" s="23"/>
      <c r="J9" s="23"/>
      <c r="K9" s="23" t="s">
        <v>129</v>
      </c>
      <c r="L9" s="23"/>
      <c r="M9" s="88"/>
    </row>
    <row r="10" spans="1:13">
      <c r="A10" s="87"/>
      <c r="B10" s="23"/>
      <c r="C10" s="23"/>
      <c r="D10" s="23"/>
      <c r="E10" s="13" t="s">
        <v>149</v>
      </c>
      <c r="F10" s="15" t="s">
        <v>150</v>
      </c>
      <c r="G10" s="15" t="s">
        <v>151</v>
      </c>
      <c r="H10" s="15" t="s">
        <v>149</v>
      </c>
      <c r="I10" s="15" t="s">
        <v>150</v>
      </c>
      <c r="J10" s="15" t="s">
        <v>151</v>
      </c>
      <c r="K10" s="13" t="s">
        <v>149</v>
      </c>
      <c r="L10" s="13" t="s">
        <v>150</v>
      </c>
      <c r="M10" s="56" t="s">
        <v>151</v>
      </c>
    </row>
    <row r="11" spans="1:13">
      <c r="A11" s="40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41"/>
    </row>
    <row r="12" spans="1:13">
      <c r="A12" s="84"/>
      <c r="B12" s="5"/>
      <c r="C12" s="5" t="s">
        <v>130</v>
      </c>
      <c r="D12" s="5"/>
      <c r="E12" s="5"/>
      <c r="F12" s="5"/>
      <c r="G12" s="5"/>
      <c r="H12" s="5"/>
      <c r="I12" s="5"/>
      <c r="J12" s="5"/>
      <c r="K12" s="61">
        <f>VLOOKUP(C4,'master akun'!$H$12:$K$14,4,FALSE)</f>
        <v>3</v>
      </c>
      <c r="L12" s="61">
        <f>VLOOKUP(C4,'master akun'!$H$12:$L$14,5,FALSE)</f>
        <v>21000000</v>
      </c>
      <c r="M12" s="62">
        <f>K12*L12</f>
        <v>63000000</v>
      </c>
    </row>
    <row r="13" spans="1:13">
      <c r="A13" s="85"/>
      <c r="B13" s="65"/>
      <c r="C13" s="65" t="s">
        <v>131</v>
      </c>
      <c r="D13" s="65"/>
      <c r="E13" s="65">
        <f ca="1">SUMIF('jurnal umum'!$D$7:$O$23,'buku persediaan'!C4,'jurnal umum'!$J$7:$J$23)</f>
        <v>1</v>
      </c>
      <c r="F13" s="86">
        <f ca="1">G13/E13</f>
        <v>21000000</v>
      </c>
      <c r="G13" s="86">
        <f ca="1">SUMIF('jurnal umum'!$D$7:$O$23,'buku persediaan'!C4,'jurnal umum'!$L$7:$L$23)</f>
        <v>21000000</v>
      </c>
      <c r="H13" s="65">
        <f ca="1">SUMIF('jurnal umum'!$D$7:$O$23,'buku persediaan'!C4,'jurnal umum'!$M$7:$M$23)</f>
        <v>1</v>
      </c>
      <c r="I13" s="86">
        <f ca="1">J13/H13</f>
        <v>21000000</v>
      </c>
      <c r="J13" s="86">
        <f ca="1">SUMIF('jurnal umum'!$D$7:$O$23,'buku persediaan'!C4,'jurnal umum'!$O$7:$O$22)</f>
        <v>21000000</v>
      </c>
      <c r="K13" s="66">
        <f ca="1">K12+E13-H13</f>
        <v>3</v>
      </c>
      <c r="L13" s="66">
        <f ca="1">M13/K13</f>
        <v>21000000</v>
      </c>
      <c r="M13" s="67">
        <f ca="1">M12+G13-J13</f>
        <v>63000000</v>
      </c>
    </row>
    <row r="14" spans="1:13" ht="15.75" thickBot="1">
      <c r="A14" s="48"/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50"/>
    </row>
    <row r="15" spans="1:13" ht="15.75" thickBot="1"/>
    <row r="16" spans="1:13">
      <c r="A16" s="29" t="s">
        <v>144</v>
      </c>
      <c r="B16" s="30"/>
      <c r="C16" s="32" t="s">
        <v>152</v>
      </c>
      <c r="D16" s="32"/>
      <c r="E16" s="32"/>
      <c r="F16" s="32"/>
      <c r="G16" s="32"/>
      <c r="H16" s="32"/>
      <c r="I16" s="32"/>
      <c r="J16" s="32"/>
      <c r="K16" s="32"/>
      <c r="L16" s="32"/>
      <c r="M16" s="33"/>
    </row>
    <row r="17" spans="1:13">
      <c r="A17" s="34" t="s">
        <v>146</v>
      </c>
      <c r="B17" s="35"/>
      <c r="C17" s="6" t="str">
        <f>VLOOKUP(C16,'master akun'!$H$12:$J$14,2,FALSE)</f>
        <v>Barang B</v>
      </c>
      <c r="D17" s="6"/>
      <c r="E17" s="6"/>
      <c r="F17" s="6"/>
      <c r="G17" s="6"/>
      <c r="H17" s="6"/>
      <c r="I17" s="6"/>
      <c r="J17" s="6"/>
      <c r="K17" s="6"/>
      <c r="L17" s="6"/>
      <c r="M17" s="36"/>
    </row>
    <row r="18" spans="1:13">
      <c r="A18" s="34"/>
      <c r="B18" s="35"/>
      <c r="C18" s="6"/>
      <c r="D18" s="6"/>
      <c r="E18" s="6"/>
      <c r="F18" s="6"/>
      <c r="G18" s="6"/>
      <c r="H18" s="6"/>
      <c r="I18" s="6"/>
      <c r="J18" s="6"/>
      <c r="K18" s="6"/>
      <c r="L18" s="6"/>
      <c r="M18" s="36"/>
    </row>
    <row r="19" spans="1:13">
      <c r="A19" s="34"/>
      <c r="B19" s="35"/>
      <c r="C19" s="6"/>
      <c r="D19" s="6"/>
      <c r="E19" s="6"/>
      <c r="F19" s="6"/>
      <c r="G19" s="6"/>
      <c r="H19" s="6"/>
      <c r="I19" s="6"/>
      <c r="J19" s="6"/>
      <c r="K19" s="6"/>
      <c r="L19" s="6"/>
      <c r="M19" s="36"/>
    </row>
    <row r="20" spans="1:13">
      <c r="A20" s="59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36"/>
    </row>
    <row r="21" spans="1:13">
      <c r="A21" s="87" t="s">
        <v>106</v>
      </c>
      <c r="B21" s="23" t="s">
        <v>136</v>
      </c>
      <c r="C21" s="23" t="s">
        <v>137</v>
      </c>
      <c r="D21" s="23" t="s">
        <v>128</v>
      </c>
      <c r="E21" s="23" t="s">
        <v>147</v>
      </c>
      <c r="F21" s="23"/>
      <c r="G21" s="23"/>
      <c r="H21" s="23" t="s">
        <v>148</v>
      </c>
      <c r="I21" s="23"/>
      <c r="J21" s="23"/>
      <c r="K21" s="23" t="s">
        <v>129</v>
      </c>
      <c r="L21" s="23"/>
      <c r="M21" s="88"/>
    </row>
    <row r="22" spans="1:13">
      <c r="A22" s="87"/>
      <c r="B22" s="23"/>
      <c r="C22" s="23"/>
      <c r="D22" s="23"/>
      <c r="E22" s="13" t="s">
        <v>149</v>
      </c>
      <c r="F22" s="15" t="s">
        <v>150</v>
      </c>
      <c r="G22" s="15" t="s">
        <v>151</v>
      </c>
      <c r="H22" s="15" t="s">
        <v>149</v>
      </c>
      <c r="I22" s="15" t="s">
        <v>150</v>
      </c>
      <c r="J22" s="15" t="s">
        <v>151</v>
      </c>
      <c r="K22" s="13" t="s">
        <v>149</v>
      </c>
      <c r="L22" s="13" t="s">
        <v>150</v>
      </c>
      <c r="M22" s="56" t="s">
        <v>151</v>
      </c>
    </row>
    <row r="23" spans="1:13">
      <c r="A23" s="40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41"/>
    </row>
    <row r="24" spans="1:13">
      <c r="A24" s="84"/>
      <c r="B24" s="5"/>
      <c r="C24" s="5" t="s">
        <v>130</v>
      </c>
      <c r="D24" s="5"/>
      <c r="E24" s="5"/>
      <c r="F24" s="5"/>
      <c r="G24" s="5"/>
      <c r="H24" s="5"/>
      <c r="I24" s="5"/>
      <c r="J24" s="5"/>
      <c r="K24" s="61">
        <f>VLOOKUP(C16,'master akun'!$H$12:$K$14,4,FALSE)</f>
        <v>2</v>
      </c>
      <c r="L24" s="61">
        <f>VLOOKUP(C16,'master akun'!$H$12:$L$14,5,FALSE)</f>
        <v>18750000</v>
      </c>
      <c r="M24" s="62">
        <f>K24*L24</f>
        <v>37500000</v>
      </c>
    </row>
    <row r="25" spans="1:13">
      <c r="A25" s="85"/>
      <c r="B25" s="65"/>
      <c r="C25" s="65" t="s">
        <v>131</v>
      </c>
      <c r="D25" s="65"/>
      <c r="E25" s="65">
        <f ca="1">SUMIF('jurnal umum'!$D$7:$O$23,'buku persediaan'!C16,'jurnal umum'!$J$7:$J$23)</f>
        <v>0</v>
      </c>
      <c r="F25" s="86" t="e">
        <f ca="1">G25/E25</f>
        <v>#DIV/0!</v>
      </c>
      <c r="G25" s="86">
        <f ca="1">SUMIF('jurnal umum'!$D$7:$O$23,'buku persediaan'!C16,'jurnal umum'!$L$7:$L$23)</f>
        <v>0</v>
      </c>
      <c r="H25" s="65">
        <f ca="1">SUMIF('jurnal umum'!$D$7:$O$23,'buku persediaan'!C16,'jurnal umum'!$M$7:$M$23)</f>
        <v>0</v>
      </c>
      <c r="I25" s="86" t="e">
        <f ca="1">J25/H25</f>
        <v>#DIV/0!</v>
      </c>
      <c r="J25" s="86">
        <f ca="1">SUMIF('jurnal umum'!$D$7:$O$23,'buku persediaan'!C16,'jurnal umum'!$O$7:$O$22)</f>
        <v>0</v>
      </c>
      <c r="K25" s="66">
        <f ca="1">K24+E25-H25</f>
        <v>2</v>
      </c>
      <c r="L25" s="66">
        <f ca="1">M25/K25</f>
        <v>18750000</v>
      </c>
      <c r="M25" s="67">
        <f ca="1">M24+G25-J25</f>
        <v>37500000</v>
      </c>
    </row>
    <row r="26" spans="1:13" ht="15.75" thickBot="1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50"/>
    </row>
    <row r="27" spans="1:13" ht="15.75" thickBot="1"/>
    <row r="28" spans="1:13">
      <c r="A28" s="29" t="s">
        <v>144</v>
      </c>
      <c r="B28" s="30"/>
      <c r="C28" s="32" t="s">
        <v>153</v>
      </c>
      <c r="D28" s="32"/>
      <c r="E28" s="32"/>
      <c r="F28" s="32"/>
      <c r="G28" s="32"/>
      <c r="H28" s="32"/>
      <c r="I28" s="32"/>
      <c r="J28" s="32"/>
      <c r="K28" s="32"/>
      <c r="L28" s="32"/>
      <c r="M28" s="33"/>
    </row>
    <row r="29" spans="1:13">
      <c r="A29" s="34" t="s">
        <v>146</v>
      </c>
      <c r="B29" s="35"/>
      <c r="C29" s="6" t="str">
        <f>VLOOKUP(C28,'master akun'!$H$12:$J$14,2,FALSE)</f>
        <v>Barang C</v>
      </c>
      <c r="D29" s="6"/>
      <c r="E29" s="6"/>
      <c r="F29" s="6"/>
      <c r="G29" s="6"/>
      <c r="H29" s="6"/>
      <c r="I29" s="6"/>
      <c r="J29" s="6"/>
      <c r="K29" s="6"/>
      <c r="L29" s="6"/>
      <c r="M29" s="36"/>
    </row>
    <row r="30" spans="1:13">
      <c r="A30" s="34"/>
      <c r="B30" s="35"/>
      <c r="C30" s="6"/>
      <c r="D30" s="6"/>
      <c r="E30" s="6"/>
      <c r="F30" s="6"/>
      <c r="G30" s="6"/>
      <c r="H30" s="6"/>
      <c r="I30" s="6"/>
      <c r="J30" s="6"/>
      <c r="K30" s="6"/>
      <c r="L30" s="6"/>
      <c r="M30" s="36"/>
    </row>
    <row r="31" spans="1:13">
      <c r="A31" s="34"/>
      <c r="B31" s="35"/>
      <c r="C31" s="6"/>
      <c r="D31" s="6"/>
      <c r="E31" s="6"/>
      <c r="F31" s="6"/>
      <c r="G31" s="6"/>
      <c r="H31" s="6"/>
      <c r="I31" s="6"/>
      <c r="J31" s="6"/>
      <c r="K31" s="6"/>
      <c r="L31" s="6"/>
      <c r="M31" s="36"/>
    </row>
    <row r="32" spans="1:13">
      <c r="A32" s="59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36"/>
    </row>
    <row r="33" spans="1:13">
      <c r="A33" s="87" t="s">
        <v>106</v>
      </c>
      <c r="B33" s="23" t="s">
        <v>136</v>
      </c>
      <c r="C33" s="23" t="s">
        <v>137</v>
      </c>
      <c r="D33" s="23" t="s">
        <v>128</v>
      </c>
      <c r="E33" s="23" t="s">
        <v>147</v>
      </c>
      <c r="F33" s="23"/>
      <c r="G33" s="23"/>
      <c r="H33" s="23" t="s">
        <v>148</v>
      </c>
      <c r="I33" s="23"/>
      <c r="J33" s="23"/>
      <c r="K33" s="23" t="s">
        <v>129</v>
      </c>
      <c r="L33" s="23"/>
      <c r="M33" s="88"/>
    </row>
    <row r="34" spans="1:13">
      <c r="A34" s="87"/>
      <c r="B34" s="23"/>
      <c r="C34" s="23"/>
      <c r="D34" s="23"/>
      <c r="E34" s="13" t="s">
        <v>149</v>
      </c>
      <c r="F34" s="15" t="s">
        <v>150</v>
      </c>
      <c r="G34" s="15" t="s">
        <v>151</v>
      </c>
      <c r="H34" s="15" t="s">
        <v>149</v>
      </c>
      <c r="I34" s="15" t="s">
        <v>150</v>
      </c>
      <c r="J34" s="15" t="s">
        <v>151</v>
      </c>
      <c r="K34" s="13" t="s">
        <v>149</v>
      </c>
      <c r="L34" s="13" t="s">
        <v>150</v>
      </c>
      <c r="M34" s="56" t="s">
        <v>151</v>
      </c>
    </row>
    <row r="35" spans="1:13">
      <c r="A35" s="40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41"/>
    </row>
    <row r="36" spans="1:13">
      <c r="A36" s="84"/>
      <c r="B36" s="5"/>
      <c r="C36" s="5" t="s">
        <v>130</v>
      </c>
      <c r="D36" s="5"/>
      <c r="E36" s="5"/>
      <c r="F36" s="5"/>
      <c r="G36" s="5"/>
      <c r="H36" s="5"/>
      <c r="I36" s="5"/>
      <c r="J36" s="5"/>
      <c r="K36" s="61">
        <f>VLOOKUP(C28,'master akun'!$H$12:$K$14,4,FALSE)</f>
        <v>1</v>
      </c>
      <c r="L36" s="61">
        <f>VLOOKUP(C28,'master akun'!$H$12:$L$14,5,FALSE)</f>
        <v>15000000</v>
      </c>
      <c r="M36" s="62">
        <f>K36*L36</f>
        <v>15000000</v>
      </c>
    </row>
    <row r="37" spans="1:13">
      <c r="A37" s="85"/>
      <c r="B37" s="65"/>
      <c r="C37" s="65" t="s">
        <v>131</v>
      </c>
      <c r="D37" s="65"/>
      <c r="E37" s="65">
        <f ca="1">SUMIF('jurnal umum'!$D$7:$O$23,'buku persediaan'!C28,'jurnal umum'!$J$7:$J$23)</f>
        <v>0</v>
      </c>
      <c r="F37" s="86" t="e">
        <f ca="1">G37/E37</f>
        <v>#DIV/0!</v>
      </c>
      <c r="G37" s="86">
        <f ca="1">SUMIF('jurnal umum'!$D$7:$O$23,'buku persediaan'!C28,'jurnal umum'!$L$7:$L$23)</f>
        <v>0</v>
      </c>
      <c r="H37" s="65">
        <f ca="1">SUMIF('jurnal umum'!$D$7:$O$23,'buku persediaan'!C28,'jurnal umum'!$M$7:$M$23)</f>
        <v>0</v>
      </c>
      <c r="I37" s="86" t="e">
        <f ca="1">J37/H37</f>
        <v>#DIV/0!</v>
      </c>
      <c r="J37" s="86">
        <f ca="1">SUMIF('jurnal umum'!$D$7:$O$23,'buku persediaan'!C28,'jurnal umum'!$O$7:$O$22)</f>
        <v>0</v>
      </c>
      <c r="K37" s="66">
        <f ca="1">K36+E37-H37</f>
        <v>1</v>
      </c>
      <c r="L37" s="66">
        <f ca="1">M37/K37</f>
        <v>15000000</v>
      </c>
      <c r="M37" s="67">
        <f ca="1">M36+G37-J37</f>
        <v>15000000</v>
      </c>
    </row>
    <row r="38" spans="1:13" ht="15.75" thickBot="1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50"/>
    </row>
  </sheetData>
  <mergeCells count="33">
    <mergeCell ref="E33:G33"/>
    <mergeCell ref="H33:J33"/>
    <mergeCell ref="K33:M33"/>
    <mergeCell ref="A30:B30"/>
    <mergeCell ref="A31:B31"/>
    <mergeCell ref="A33:A34"/>
    <mergeCell ref="B33:B34"/>
    <mergeCell ref="C33:C34"/>
    <mergeCell ref="D33:D34"/>
    <mergeCell ref="D21:D22"/>
    <mergeCell ref="E21:G21"/>
    <mergeCell ref="H21:J21"/>
    <mergeCell ref="K21:M21"/>
    <mergeCell ref="A28:B28"/>
    <mergeCell ref="A29:B29"/>
    <mergeCell ref="A17:B17"/>
    <mergeCell ref="A18:B18"/>
    <mergeCell ref="A19:B19"/>
    <mergeCell ref="A21:A22"/>
    <mergeCell ref="B21:B22"/>
    <mergeCell ref="C21:C22"/>
    <mergeCell ref="C9:C10"/>
    <mergeCell ref="D9:D10"/>
    <mergeCell ref="E9:G9"/>
    <mergeCell ref="H9:J9"/>
    <mergeCell ref="K9:M9"/>
    <mergeCell ref="A16:B16"/>
    <mergeCell ref="A4:B4"/>
    <mergeCell ref="A5:B5"/>
    <mergeCell ref="A6:B6"/>
    <mergeCell ref="A7:B7"/>
    <mergeCell ref="A9:A10"/>
    <mergeCell ref="B9:B1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46"/>
  <sheetViews>
    <sheetView topLeftCell="A17" workbookViewId="0">
      <selection activeCell="K45" sqref="K45"/>
    </sheetView>
  </sheetViews>
  <sheetFormatPr defaultRowHeight="15"/>
  <cols>
    <col min="2" max="2" width="34.5703125" customWidth="1"/>
    <col min="4" max="4" width="14.7109375" customWidth="1"/>
    <col min="5" max="5" width="14.42578125" customWidth="1"/>
    <col min="6" max="6" width="13" customWidth="1"/>
    <col min="7" max="7" width="13.7109375" customWidth="1"/>
    <col min="8" max="8" width="14.42578125" customWidth="1"/>
    <col min="9" max="9" width="15.28515625" customWidth="1"/>
  </cols>
  <sheetData>
    <row r="1" spans="1:9">
      <c r="A1" s="27" t="s">
        <v>156</v>
      </c>
      <c r="B1" s="27"/>
    </row>
    <row r="2" spans="1:9">
      <c r="A2" s="27" t="s">
        <v>157</v>
      </c>
      <c r="B2" s="27"/>
    </row>
    <row r="3" spans="1:9">
      <c r="A3" s="27"/>
      <c r="B3" s="27"/>
    </row>
    <row r="4" spans="1:9">
      <c r="D4" s="90">
        <f ca="1">SUM(D7:D45)</f>
        <v>3201617480</v>
      </c>
      <c r="E4" s="90">
        <f ca="1">SUM(E7:E45)</f>
        <v>3201617480</v>
      </c>
    </row>
    <row r="5" spans="1:9">
      <c r="A5" s="24" t="s">
        <v>125</v>
      </c>
      <c r="B5" s="24" t="s">
        <v>137</v>
      </c>
      <c r="C5" s="52" t="s">
        <v>128</v>
      </c>
      <c r="D5" s="22" t="s">
        <v>158</v>
      </c>
      <c r="E5" s="22"/>
      <c r="F5" s="22" t="s">
        <v>159</v>
      </c>
      <c r="G5" s="22"/>
      <c r="H5" s="22" t="s">
        <v>160</v>
      </c>
      <c r="I5" s="22"/>
    </row>
    <row r="6" spans="1:9">
      <c r="A6" s="25"/>
      <c r="B6" s="25"/>
      <c r="C6" s="55"/>
      <c r="D6" s="13" t="s">
        <v>111</v>
      </c>
      <c r="E6" s="13" t="s">
        <v>112</v>
      </c>
      <c r="F6" s="13" t="s">
        <v>111</v>
      </c>
      <c r="G6" s="13" t="s">
        <v>112</v>
      </c>
      <c r="H6" s="13" t="s">
        <v>161</v>
      </c>
      <c r="I6" s="13" t="s">
        <v>112</v>
      </c>
    </row>
    <row r="7" spans="1:9">
      <c r="A7" s="91" t="s">
        <v>6</v>
      </c>
      <c r="B7" s="5" t="str">
        <f>VLOOKUP(A7,'master akun'!$A$3:$E$41,2,FALSE)</f>
        <v>kas kecil</v>
      </c>
      <c r="C7" s="5"/>
      <c r="D7" s="8">
        <f ca="1">SUMIF('master akun'!$A$3:$E$41,'neraca saldo'!A7,'master akun'!$D$3:$D$41)</f>
        <v>5000000</v>
      </c>
      <c r="E7" s="8">
        <f ca="1">SUMIF('master akun'!$A$3:$E$41,'neraca saldo'!A7,'master akun'!$E$3:$E$41)</f>
        <v>0</v>
      </c>
      <c r="F7" s="8">
        <f ca="1">SUMIF('jurnal umum'!$A$7:$H$24,'neraca saldo'!A7,'jurnal umum'!$G$7:$G$23)</f>
        <v>0</v>
      </c>
      <c r="G7" s="8">
        <f ca="1">SUMIF('jurnal umum'!$A$7:$H$24,'neraca saldo'!A7,'jurnal umum'!$H$7:$H$23)</f>
        <v>475000</v>
      </c>
      <c r="H7" s="8">
        <f ca="1">IF(D7+F7&gt;E7+G7,(D7+F7)-(E7+G7),0)</f>
        <v>4525000</v>
      </c>
      <c r="I7" s="8">
        <f ca="1">IF(E7+G7&gt;D7+F7,(E7+G7)-(D7+F7),0)</f>
        <v>0</v>
      </c>
    </row>
    <row r="8" spans="1:9">
      <c r="A8" s="91" t="s">
        <v>7</v>
      </c>
      <c r="B8" s="5" t="str">
        <f>VLOOKUP(A8,'master akun'!$A$3:$E$41,2,FALSE)</f>
        <v>bank</v>
      </c>
      <c r="C8" s="5"/>
      <c r="D8" s="8">
        <f ca="1">SUMIF('master akun'!$A$3:$E$41,'neraca saldo'!A8,'master akun'!$D$3:$D$41)</f>
        <v>208080282</v>
      </c>
      <c r="E8" s="8">
        <f ca="1">SUMIF('master akun'!$A$3:$E$41,'neraca saldo'!A8,'master akun'!$E$3:$E$41)</f>
        <v>0</v>
      </c>
      <c r="F8" s="8">
        <f ca="1">SUMIF('jurnal umum'!$A$7:$H$24,'neraca saldo'!A8,'jurnal umum'!$G$7:$G$23)</f>
        <v>25000000</v>
      </c>
      <c r="G8" s="8">
        <f ca="1">SUMIF('jurnal umum'!$A$7:$H$24,'neraca saldo'!A8,'jurnal umum'!$H$7:$H$23)</f>
        <v>58600000</v>
      </c>
      <c r="H8" s="8">
        <f t="shared" ref="H8:H45" ca="1" si="0">IF(D8+F8&gt;E8+G8,(D8+F8)-(E8+G8),0)</f>
        <v>174480282</v>
      </c>
      <c r="I8" s="8">
        <f t="shared" ref="I8:I45" ca="1" si="1">IF(E8+G8&gt;D8+F8,(E8+G8)-(D8+F8),0)</f>
        <v>0</v>
      </c>
    </row>
    <row r="9" spans="1:9">
      <c r="A9" s="91" t="s">
        <v>8</v>
      </c>
      <c r="B9" s="5" t="str">
        <f>VLOOKUP(A9,'master akun'!$A$3:$E$41,2,FALSE)</f>
        <v>surat surat berharga</v>
      </c>
      <c r="C9" s="5"/>
      <c r="D9" s="8">
        <f ca="1">SUMIF('master akun'!$A$3:$E$41,'neraca saldo'!A9,'master akun'!$D$3:$D$41)</f>
        <v>90405000</v>
      </c>
      <c r="E9" s="8">
        <f ca="1">SUMIF('master akun'!$A$3:$E$41,'neraca saldo'!A9,'master akun'!$E$3:$E$41)</f>
        <v>0</v>
      </c>
      <c r="F9" s="8">
        <f ca="1">SUMIF('jurnal umum'!$A$7:$H$24,'neraca saldo'!A9,'jurnal umum'!$G$7:$G$23)</f>
        <v>0</v>
      </c>
      <c r="G9" s="8">
        <f ca="1">SUMIF('jurnal umum'!$A$7:$H$24,'neraca saldo'!A9,'jurnal umum'!$H$7:$H$23)</f>
        <v>0</v>
      </c>
      <c r="H9" s="8">
        <f t="shared" ca="1" si="0"/>
        <v>90405000</v>
      </c>
      <c r="I9" s="8">
        <f t="shared" ca="1" si="1"/>
        <v>0</v>
      </c>
    </row>
    <row r="10" spans="1:9">
      <c r="A10" s="91" t="s">
        <v>9</v>
      </c>
      <c r="B10" s="5" t="str">
        <f>VLOOKUP(A10,'master akun'!$A$3:$E$41,2,FALSE)</f>
        <v>piutang usaha</v>
      </c>
      <c r="C10" s="5"/>
      <c r="D10" s="8">
        <f ca="1">SUMIF('master akun'!$A$3:$E$41,'neraca saldo'!A10,'master akun'!$D$3:$D$41)</f>
        <v>181500000</v>
      </c>
      <c r="E10" s="8">
        <f ca="1">SUMIF('master akun'!$A$3:$E$41,'neraca saldo'!A10,'master akun'!$E$3:$E$41)</f>
        <v>0</v>
      </c>
      <c r="F10" s="8">
        <f ca="1">SUMIF('jurnal umum'!$A$7:$H$24,'neraca saldo'!A10,'jurnal umum'!$G$7:$G$23)</f>
        <v>0</v>
      </c>
      <c r="G10" s="8">
        <f ca="1">SUMIF('jurnal umum'!$A$7:$H$24,'neraca saldo'!A10,'jurnal umum'!$H$7:$H$23)</f>
        <v>0</v>
      </c>
      <c r="H10" s="8">
        <f t="shared" ca="1" si="0"/>
        <v>181500000</v>
      </c>
      <c r="I10" s="8">
        <f t="shared" ca="1" si="1"/>
        <v>0</v>
      </c>
    </row>
    <row r="11" spans="1:9">
      <c r="A11" s="91" t="s">
        <v>10</v>
      </c>
      <c r="B11" s="5" t="str">
        <f>VLOOKUP(A11,'master akun'!$A$3:$E$41,2,FALSE)</f>
        <v>cadangan kerugian piutang</v>
      </c>
      <c r="C11" s="5"/>
      <c r="D11" s="8">
        <f ca="1">SUMIF('master akun'!$A$3:$E$41,'neraca saldo'!A11,'master akun'!$D$3:$D$41)</f>
        <v>0</v>
      </c>
      <c r="E11" s="8">
        <f ca="1">SUMIF('master akun'!$A$3:$E$41,'neraca saldo'!A11,'master akun'!$E$3:$E$41)</f>
        <v>10840000</v>
      </c>
      <c r="F11" s="8">
        <f ca="1">SUMIF('jurnal umum'!$A$7:$H$24,'neraca saldo'!A11,'jurnal umum'!$G$7:$G$23)</f>
        <v>0</v>
      </c>
      <c r="G11" s="8">
        <f ca="1">SUMIF('jurnal umum'!$A$7:$H$24,'neraca saldo'!A11,'jurnal umum'!$H$7:$H$23)</f>
        <v>0</v>
      </c>
      <c r="H11" s="8">
        <f t="shared" ca="1" si="0"/>
        <v>0</v>
      </c>
      <c r="I11" s="8">
        <f t="shared" ca="1" si="1"/>
        <v>10840000</v>
      </c>
    </row>
    <row r="12" spans="1:9">
      <c r="A12" s="91" t="s">
        <v>11</v>
      </c>
      <c r="B12" s="5" t="str">
        <f>VLOOKUP(A12,'master akun'!$A$3:$E$41,2,FALSE)</f>
        <v>piutang karyawan</v>
      </c>
      <c r="C12" s="5"/>
      <c r="D12" s="8">
        <f ca="1">SUMIF('master akun'!$A$3:$E$41,'neraca saldo'!A12,'master akun'!$D$3:$D$41)</f>
        <v>2100000</v>
      </c>
      <c r="E12" s="8">
        <f ca="1">SUMIF('master akun'!$A$3:$E$41,'neraca saldo'!A12,'master akun'!$E$3:$E$41)</f>
        <v>0</v>
      </c>
      <c r="F12" s="8">
        <f ca="1">SUMIF('jurnal umum'!$A$7:$H$24,'neraca saldo'!A12,'jurnal umum'!$G$7:$G$23)</f>
        <v>0</v>
      </c>
      <c r="G12" s="8">
        <f ca="1">SUMIF('jurnal umum'!$A$7:$H$24,'neraca saldo'!A12,'jurnal umum'!$H$7:$H$23)</f>
        <v>0</v>
      </c>
      <c r="H12" s="8">
        <f t="shared" ca="1" si="0"/>
        <v>2100000</v>
      </c>
      <c r="I12" s="8">
        <f t="shared" ca="1" si="1"/>
        <v>0</v>
      </c>
    </row>
    <row r="13" spans="1:9">
      <c r="A13" s="91" t="s">
        <v>12</v>
      </c>
      <c r="B13" s="5" t="str">
        <f>VLOOKUP(A13,'master akun'!$A$3:$E$41,2,FALSE)</f>
        <v>persediaan barang dagangan</v>
      </c>
      <c r="C13" s="5"/>
      <c r="D13" s="8">
        <f ca="1">SUMIF('master akun'!$A$3:$E$41,'neraca saldo'!A13,'master akun'!$D$3:$D$41)</f>
        <v>891600000</v>
      </c>
      <c r="E13" s="8">
        <f ca="1">SUMIF('master akun'!$A$3:$E$41,'neraca saldo'!A13,'master akun'!$E$3:$E$41)</f>
        <v>0</v>
      </c>
      <c r="F13" s="8">
        <f ca="1">SUMIF('jurnal umum'!$A$7:$H$24,'neraca saldo'!A13,'jurnal umum'!$G$7:$G$23)</f>
        <v>21000000</v>
      </c>
      <c r="G13" s="8">
        <f ca="1">SUMIF('jurnal umum'!$A$7:$H$24,'neraca saldo'!A13,'jurnal umum'!$H$7:$H$23)</f>
        <v>21000000</v>
      </c>
      <c r="H13" s="8">
        <f t="shared" ca="1" si="0"/>
        <v>891600000</v>
      </c>
      <c r="I13" s="8">
        <f t="shared" ca="1" si="1"/>
        <v>0</v>
      </c>
    </row>
    <row r="14" spans="1:9">
      <c r="A14" s="91" t="s">
        <v>13</v>
      </c>
      <c r="B14" s="5" t="str">
        <f>VLOOKUP(A14,'master akun'!$A$3:$E$41,2,FALSE)</f>
        <v>persediaan perlengkapan kantor</v>
      </c>
      <c r="C14" s="5"/>
      <c r="D14" s="8">
        <f ca="1">SUMIF('master akun'!$A$3:$E$41,'neraca saldo'!A14,'master akun'!$D$3:$D$41)</f>
        <v>2580000</v>
      </c>
      <c r="E14" s="8">
        <f ca="1">SUMIF('master akun'!$A$3:$E$41,'neraca saldo'!A14,'master akun'!$E$3:$E$41)</f>
        <v>0</v>
      </c>
      <c r="F14" s="8">
        <f ca="1">SUMIF('jurnal umum'!$A$7:$H$24,'neraca saldo'!A14,'jurnal umum'!$G$7:$G$23)</f>
        <v>0</v>
      </c>
      <c r="G14" s="8">
        <f ca="1">SUMIF('jurnal umum'!$A$7:$H$24,'neraca saldo'!A14,'jurnal umum'!$H$7:$H$23)</f>
        <v>0</v>
      </c>
      <c r="H14" s="8">
        <f t="shared" ca="1" si="0"/>
        <v>2580000</v>
      </c>
      <c r="I14" s="8">
        <f t="shared" ca="1" si="1"/>
        <v>0</v>
      </c>
    </row>
    <row r="15" spans="1:9">
      <c r="A15" s="91" t="s">
        <v>14</v>
      </c>
      <c r="B15" s="5" t="str">
        <f>VLOOKUP(A15,'master akun'!$A$3:$E$41,2,FALSE)</f>
        <v>persediaan perlengakapan toko</v>
      </c>
      <c r="C15" s="5"/>
      <c r="D15" s="8">
        <f ca="1">SUMIF('master akun'!$A$3:$E$41,'neraca saldo'!A15,'master akun'!$D$3:$D$41)</f>
        <v>5900000</v>
      </c>
      <c r="E15" s="8">
        <f ca="1">SUMIF('master akun'!$A$3:$E$41,'neraca saldo'!A15,'master akun'!$E$3:$E$41)</f>
        <v>0</v>
      </c>
      <c r="F15" s="8">
        <f ca="1">SUMIF('jurnal umum'!$A$7:$H$24,'neraca saldo'!A15,'jurnal umum'!$G$7:$G$23)</f>
        <v>0</v>
      </c>
      <c r="G15" s="8">
        <f ca="1">SUMIF('jurnal umum'!$A$7:$H$24,'neraca saldo'!A15,'jurnal umum'!$H$7:$H$23)</f>
        <v>0</v>
      </c>
      <c r="H15" s="8">
        <f t="shared" ca="1" si="0"/>
        <v>5900000</v>
      </c>
      <c r="I15" s="8">
        <f t="shared" ca="1" si="1"/>
        <v>0</v>
      </c>
    </row>
    <row r="16" spans="1:9">
      <c r="A16" s="91" t="s">
        <v>15</v>
      </c>
      <c r="B16" s="5" t="str">
        <f>VLOOKUP(A16,'master akun'!$A$3:$E$41,2,FALSE)</f>
        <v>ppn masukan</v>
      </c>
      <c r="C16" s="5"/>
      <c r="D16" s="8">
        <f ca="1">SUMIF('master akun'!$A$3:$E$41,'neraca saldo'!A16,'master akun'!$D$3:$D$41)</f>
        <v>19600000</v>
      </c>
      <c r="E16" s="8">
        <f ca="1">SUMIF('master akun'!$A$3:$E$41,'neraca saldo'!A16,'master akun'!$E$3:$E$41)</f>
        <v>0</v>
      </c>
      <c r="F16" s="8">
        <f ca="1">SUMIF('jurnal umum'!$A$7:$H$24,'neraca saldo'!A16,'jurnal umum'!$G$7:$G$23)</f>
        <v>0</v>
      </c>
      <c r="G16" s="8">
        <f ca="1">SUMIF('jurnal umum'!$A$7:$H$24,'neraca saldo'!A16,'jurnal umum'!$H$7:$H$23)</f>
        <v>0</v>
      </c>
      <c r="H16" s="8">
        <f t="shared" ca="1" si="0"/>
        <v>19600000</v>
      </c>
      <c r="I16" s="8">
        <f t="shared" ca="1" si="1"/>
        <v>0</v>
      </c>
    </row>
    <row r="17" spans="1:9">
      <c r="A17" s="91" t="s">
        <v>16</v>
      </c>
      <c r="B17" s="5" t="str">
        <f>VLOOKUP(A17,'master akun'!$A$3:$E$41,2,FALSE)</f>
        <v>pajak dibayar dimuka</v>
      </c>
      <c r="C17" s="5"/>
      <c r="D17" s="8">
        <f ca="1">SUMIF('master akun'!$A$3:$E$41,'neraca saldo'!A17,'master akun'!$D$3:$D$41)</f>
        <v>32000000</v>
      </c>
      <c r="E17" s="8">
        <f ca="1">SUMIF('master akun'!$A$3:$E$41,'neraca saldo'!A17,'master akun'!$E$3:$E$41)</f>
        <v>0</v>
      </c>
      <c r="F17" s="8">
        <f ca="1">SUMIF('jurnal umum'!$A$7:$H$24,'neraca saldo'!A17,'jurnal umum'!$G$7:$G$23)</f>
        <v>0</v>
      </c>
      <c r="G17" s="8">
        <f ca="1">SUMIF('jurnal umum'!$A$7:$H$24,'neraca saldo'!A17,'jurnal umum'!$H$7:$H$23)</f>
        <v>0</v>
      </c>
      <c r="H17" s="8">
        <f t="shared" ca="1" si="0"/>
        <v>32000000</v>
      </c>
      <c r="I17" s="8">
        <f t="shared" ca="1" si="1"/>
        <v>0</v>
      </c>
    </row>
    <row r="18" spans="1:9">
      <c r="A18" s="91" t="s">
        <v>17</v>
      </c>
      <c r="B18" s="5" t="str">
        <f>VLOOKUP(A18,'master akun'!$A$3:$E$41,2,FALSE)</f>
        <v>asuransi dibayar dimuka</v>
      </c>
      <c r="C18" s="5"/>
      <c r="D18" s="8">
        <f ca="1">SUMIF('master akun'!$A$3:$E$41,'neraca saldo'!A18,'master akun'!$D$3:$D$41)</f>
        <v>31200000</v>
      </c>
      <c r="E18" s="8">
        <f ca="1">SUMIF('master akun'!$A$3:$E$41,'neraca saldo'!A18,'master akun'!$E$3:$E$41)</f>
        <v>0</v>
      </c>
      <c r="F18" s="8">
        <f ca="1">SUMIF('jurnal umum'!$A$7:$H$24,'neraca saldo'!A18,'jurnal umum'!$G$7:$G$23)</f>
        <v>0</v>
      </c>
      <c r="G18" s="8">
        <f ca="1">SUMIF('jurnal umum'!$A$7:$H$24,'neraca saldo'!A18,'jurnal umum'!$H$7:$H$23)</f>
        <v>0</v>
      </c>
      <c r="H18" s="8">
        <f t="shared" ca="1" si="0"/>
        <v>31200000</v>
      </c>
      <c r="I18" s="8">
        <f t="shared" ca="1" si="1"/>
        <v>0</v>
      </c>
    </row>
    <row r="19" spans="1:9">
      <c r="A19" s="91" t="s">
        <v>18</v>
      </c>
      <c r="B19" s="5" t="str">
        <f>VLOOKUP(A19,'master akun'!$A$3:$E$41,2,FALSE)</f>
        <v>iklan dibayar dimuka</v>
      </c>
      <c r="C19" s="5"/>
      <c r="D19" s="8">
        <f ca="1">SUMIF('master akun'!$A$3:$E$41,'neraca saldo'!A19,'master akun'!$D$3:$D$41)</f>
        <v>3000000</v>
      </c>
      <c r="E19" s="8">
        <f ca="1">SUMIF('master akun'!$A$3:$E$41,'neraca saldo'!A19,'master akun'!$E$3:$E$41)</f>
        <v>0</v>
      </c>
      <c r="F19" s="8">
        <f ca="1">SUMIF('jurnal umum'!$A$7:$H$24,'neraca saldo'!A19,'jurnal umum'!$G$7:$G$23)</f>
        <v>0</v>
      </c>
      <c r="G19" s="8">
        <f ca="1">SUMIF('jurnal umum'!$A$7:$H$24,'neraca saldo'!A19,'jurnal umum'!$H$7:$H$23)</f>
        <v>0</v>
      </c>
      <c r="H19" s="8">
        <f t="shared" ca="1" si="0"/>
        <v>3000000</v>
      </c>
      <c r="I19" s="8">
        <f t="shared" ca="1" si="1"/>
        <v>0</v>
      </c>
    </row>
    <row r="20" spans="1:9">
      <c r="A20" s="91" t="s">
        <v>19</v>
      </c>
      <c r="B20" s="5" t="str">
        <f>VLOOKUP(A20,'master akun'!$A$3:$E$41,2,FALSE)</f>
        <v>tanah</v>
      </c>
      <c r="C20" s="5"/>
      <c r="D20" s="8">
        <f ca="1">SUMIF('master akun'!$A$3:$E$41,'neraca saldo'!A20,'master akun'!$D$3:$D$41)</f>
        <v>165000000</v>
      </c>
      <c r="E20" s="8">
        <f ca="1">SUMIF('master akun'!$A$3:$E$41,'neraca saldo'!A20,'master akun'!$E$3:$E$41)</f>
        <v>0</v>
      </c>
      <c r="F20" s="8">
        <f ca="1">SUMIF('jurnal umum'!$A$7:$H$24,'neraca saldo'!A20,'jurnal umum'!$G$7:$G$23)</f>
        <v>0</v>
      </c>
      <c r="G20" s="8">
        <f ca="1">SUMIF('jurnal umum'!$A$7:$H$24,'neraca saldo'!A20,'jurnal umum'!$H$7:$H$23)</f>
        <v>0</v>
      </c>
      <c r="H20" s="8">
        <f t="shared" ca="1" si="0"/>
        <v>165000000</v>
      </c>
      <c r="I20" s="8">
        <f t="shared" ca="1" si="1"/>
        <v>0</v>
      </c>
    </row>
    <row r="21" spans="1:9">
      <c r="A21" s="91" t="s">
        <v>20</v>
      </c>
      <c r="B21" s="5" t="str">
        <f>VLOOKUP(A21,'master akun'!$A$3:$E$41,2,FALSE)</f>
        <v>bangunan</v>
      </c>
      <c r="C21" s="5"/>
      <c r="D21" s="8">
        <f ca="1">SUMIF('master akun'!$A$3:$E$41,'neraca saldo'!A21,'master akun'!$D$3:$D$41)</f>
        <v>210000000</v>
      </c>
      <c r="E21" s="8">
        <f ca="1">SUMIF('master akun'!$A$3:$E$41,'neraca saldo'!A21,'master akun'!$E$3:$E$41)</f>
        <v>0</v>
      </c>
      <c r="F21" s="8">
        <f ca="1">SUMIF('jurnal umum'!$A$7:$H$24,'neraca saldo'!A21,'jurnal umum'!$G$7:$G$23)</f>
        <v>0</v>
      </c>
      <c r="G21" s="8">
        <f ca="1">SUMIF('jurnal umum'!$A$7:$H$24,'neraca saldo'!A21,'jurnal umum'!$H$7:$H$23)</f>
        <v>0</v>
      </c>
      <c r="H21" s="8">
        <f t="shared" ca="1" si="0"/>
        <v>210000000</v>
      </c>
      <c r="I21" s="8">
        <f t="shared" ca="1" si="1"/>
        <v>0</v>
      </c>
    </row>
    <row r="22" spans="1:9">
      <c r="A22" s="91" t="s">
        <v>84</v>
      </c>
      <c r="B22" s="5" t="str">
        <f>VLOOKUP(A22,'master akun'!$A$3:$E$41,2,FALSE)</f>
        <v>akumulasi penyusutan bangunan</v>
      </c>
      <c r="C22" s="5"/>
      <c r="D22" s="8">
        <f ca="1">SUMIF('master akun'!$A$3:$E$41,'neraca saldo'!A22,'master akun'!$D$3:$D$41)</f>
        <v>0</v>
      </c>
      <c r="E22" s="8">
        <f ca="1">SUMIF('master akun'!$A$3:$E$41,'neraca saldo'!A22,'master akun'!$E$3:$E$41)</f>
        <v>105000000</v>
      </c>
      <c r="F22" s="8">
        <f ca="1">SUMIF('jurnal umum'!$A$7:$H$24,'neraca saldo'!A22,'jurnal umum'!$G$7:$G$23)</f>
        <v>0</v>
      </c>
      <c r="G22" s="8">
        <f ca="1">SUMIF('jurnal umum'!$A$7:$H$24,'neraca saldo'!A22,'jurnal umum'!$H$7:$H$23)</f>
        <v>0</v>
      </c>
      <c r="H22" s="8">
        <f t="shared" ca="1" si="0"/>
        <v>0</v>
      </c>
      <c r="I22" s="8">
        <f t="shared" ca="1" si="1"/>
        <v>105000000</v>
      </c>
    </row>
    <row r="23" spans="1:9">
      <c r="A23" s="91" t="s">
        <v>22</v>
      </c>
      <c r="B23" s="5" t="str">
        <f>VLOOKUP(A23,'master akun'!$A$3:$E$41,2,FALSE)</f>
        <v>kendaraan</v>
      </c>
      <c r="C23" s="5"/>
      <c r="D23" s="8">
        <f ca="1">SUMIF('master akun'!$A$3:$E$41,'neraca saldo'!A23,'master akun'!$D$3:$D$41)</f>
        <v>175000000</v>
      </c>
      <c r="E23" s="8">
        <f ca="1">SUMIF('master akun'!$A$3:$E$41,'neraca saldo'!A23,'master akun'!$E$3:$E$41)</f>
        <v>0</v>
      </c>
      <c r="F23" s="8">
        <f ca="1">SUMIF('jurnal umum'!$A$7:$H$24,'neraca saldo'!A23,'jurnal umum'!$G$7:$G$23)</f>
        <v>0</v>
      </c>
      <c r="G23" s="8">
        <f ca="1">SUMIF('jurnal umum'!$A$7:$H$24,'neraca saldo'!A23,'jurnal umum'!$H$7:$H$23)</f>
        <v>0</v>
      </c>
      <c r="H23" s="8">
        <f t="shared" ca="1" si="0"/>
        <v>175000000</v>
      </c>
      <c r="I23" s="8">
        <f t="shared" ca="1" si="1"/>
        <v>0</v>
      </c>
    </row>
    <row r="24" spans="1:9">
      <c r="A24" s="91" t="s">
        <v>21</v>
      </c>
      <c r="B24" s="5" t="str">
        <f>VLOOKUP(A24,'master akun'!$A$3:$E$41,2,FALSE)</f>
        <v xml:space="preserve">akumulasi penyusutan kendaraan </v>
      </c>
      <c r="C24" s="5"/>
      <c r="D24" s="8">
        <f ca="1">SUMIF('master akun'!$A$3:$E$41,'neraca saldo'!A24,'master akun'!$D$3:$D$41)</f>
        <v>0</v>
      </c>
      <c r="E24" s="8">
        <f ca="1">SUMIF('master akun'!$A$3:$E$41,'neraca saldo'!A24,'master akun'!$E$3:$E$41)</f>
        <v>108862304</v>
      </c>
      <c r="F24" s="8">
        <f ca="1">SUMIF('jurnal umum'!$A$7:$H$24,'neraca saldo'!A24,'jurnal umum'!$G$7:$G$23)</f>
        <v>0</v>
      </c>
      <c r="G24" s="8">
        <f ca="1">SUMIF('jurnal umum'!$A$7:$H$24,'neraca saldo'!A24,'jurnal umum'!$H$7:$H$23)</f>
        <v>0</v>
      </c>
      <c r="H24" s="8">
        <f t="shared" ca="1" si="0"/>
        <v>0</v>
      </c>
      <c r="I24" s="8">
        <f t="shared" ca="1" si="1"/>
        <v>108862304</v>
      </c>
    </row>
    <row r="25" spans="1:9">
      <c r="A25" s="91" t="s">
        <v>23</v>
      </c>
      <c r="B25" s="5" t="str">
        <f>VLOOKUP(A25,'master akun'!$A$3:$E$41,2,FALSE)</f>
        <v>peralatan</v>
      </c>
      <c r="C25" s="5"/>
      <c r="D25" s="8">
        <f ca="1">SUMIF('master akun'!$A$3:$E$41,'neraca saldo'!A25,'master akun'!$D$3:$D$41)</f>
        <v>220000000</v>
      </c>
      <c r="E25" s="8">
        <f ca="1">SUMIF('master akun'!$A$3:$E$41,'neraca saldo'!A25,'master akun'!$E$3:$E$41)</f>
        <v>0</v>
      </c>
      <c r="F25" s="8">
        <f ca="1">SUMIF('jurnal umum'!$A$7:$H$24,'neraca saldo'!A25,'jurnal umum'!$G$7:$G$23)</f>
        <v>0</v>
      </c>
      <c r="G25" s="8">
        <f ca="1">SUMIF('jurnal umum'!$A$7:$H$24,'neraca saldo'!A25,'jurnal umum'!$H$7:$H$23)</f>
        <v>0</v>
      </c>
      <c r="H25" s="8">
        <f t="shared" ca="1" si="0"/>
        <v>220000000</v>
      </c>
      <c r="I25" s="8">
        <f t="shared" ca="1" si="1"/>
        <v>0</v>
      </c>
    </row>
    <row r="26" spans="1:9">
      <c r="A26" s="91" t="s">
        <v>24</v>
      </c>
      <c r="B26" s="5" t="str">
        <f>VLOOKUP(A26,'master akun'!$A$3:$E$41,2,FALSE)</f>
        <v>akumulasi penyusutan peralatan</v>
      </c>
      <c r="C26" s="5"/>
      <c r="D26" s="8">
        <f ca="1">SUMIF('master akun'!$A$3:$E$41,'neraca saldo'!A26,'master akun'!$D$3:$D$41)</f>
        <v>0</v>
      </c>
      <c r="E26" s="8">
        <f ca="1">SUMIF('master akun'!$A$3:$E$41,'neraca saldo'!A26,'master akun'!$E$3:$E$41)</f>
        <v>188240740</v>
      </c>
      <c r="F26" s="8">
        <f ca="1">SUMIF('jurnal umum'!$A$7:$H$24,'neraca saldo'!A26,'jurnal umum'!$G$7:$G$23)</f>
        <v>0</v>
      </c>
      <c r="G26" s="8">
        <f ca="1">SUMIF('jurnal umum'!$A$7:$H$24,'neraca saldo'!A26,'jurnal umum'!$H$7:$H$23)</f>
        <v>0</v>
      </c>
      <c r="H26" s="8">
        <f t="shared" ca="1" si="0"/>
        <v>0</v>
      </c>
      <c r="I26" s="8">
        <f t="shared" ca="1" si="1"/>
        <v>188240740</v>
      </c>
    </row>
    <row r="27" spans="1:9">
      <c r="A27" s="91" t="s">
        <v>25</v>
      </c>
      <c r="B27" s="5" t="str">
        <f>VLOOKUP(A27,'master akun'!$A$3:$E$41,2,FALSE)</f>
        <v>hutang usaha</v>
      </c>
      <c r="C27" s="5"/>
      <c r="D27" s="8">
        <f ca="1">SUMIF('master akun'!$A$3:$E$41,'neraca saldo'!A27,'master akun'!$D$3:$D$41)</f>
        <v>0</v>
      </c>
      <c r="E27" s="8">
        <f ca="1">SUMIF('master akun'!$A$3:$E$41,'neraca saldo'!A27,'master akun'!$E$3:$E$41)</f>
        <v>196000000</v>
      </c>
      <c r="F27" s="8">
        <f ca="1">SUMIF('jurnal umum'!$A$7:$H$24,'neraca saldo'!A27,'jurnal umum'!$G$7:$G$23)</f>
        <v>0</v>
      </c>
      <c r="G27" s="8">
        <f ca="1">SUMIF('jurnal umum'!$A$7:$H$24,'neraca saldo'!A27,'jurnal umum'!$H$7:$H$23)</f>
        <v>0</v>
      </c>
      <c r="H27" s="8">
        <f t="shared" ca="1" si="0"/>
        <v>0</v>
      </c>
      <c r="I27" s="8">
        <f t="shared" ca="1" si="1"/>
        <v>196000000</v>
      </c>
    </row>
    <row r="28" spans="1:9">
      <c r="A28" s="91" t="s">
        <v>26</v>
      </c>
      <c r="B28" s="5" t="str">
        <f>VLOOKUP(A28,'master akun'!$A$3:$E$41,2,FALSE)</f>
        <v>ppn keluaran</v>
      </c>
      <c r="C28" s="5"/>
      <c r="D28" s="8">
        <f ca="1">SUMIF('master akun'!$A$3:$E$41,'neraca saldo'!A28,'master akun'!$D$3:$D$41)</f>
        <v>0</v>
      </c>
      <c r="E28" s="8">
        <f ca="1">SUMIF('master akun'!$A$3:$E$41,'neraca saldo'!A28,'master akun'!$E$3:$E$41)</f>
        <v>23520000</v>
      </c>
      <c r="F28" s="8">
        <f ca="1">SUMIF('jurnal umum'!$A$7:$H$24,'neraca saldo'!A28,'jurnal umum'!$G$7:$G$23)</f>
        <v>2500000</v>
      </c>
      <c r="G28" s="8">
        <f ca="1">SUMIF('jurnal umum'!$A$7:$H$24,'neraca saldo'!A28,'jurnal umum'!$H$7:$H$23)</f>
        <v>2500000</v>
      </c>
      <c r="H28" s="8">
        <f t="shared" ca="1" si="0"/>
        <v>0</v>
      </c>
      <c r="I28" s="8">
        <f t="shared" ca="1" si="1"/>
        <v>23520000</v>
      </c>
    </row>
    <row r="29" spans="1:9">
      <c r="A29" s="91" t="s">
        <v>27</v>
      </c>
      <c r="B29" s="5" t="str">
        <f>VLOOKUP(A29,'master akun'!$A$3:$E$41,2,FALSE)</f>
        <v>hutang pajak pengahasilan</v>
      </c>
      <c r="C29" s="5"/>
      <c r="D29" s="8">
        <f ca="1">SUMIF('master akun'!$A$3:$E$41,'neraca saldo'!A29,'master akun'!$D$3:$D$41)</f>
        <v>0</v>
      </c>
      <c r="E29" s="8">
        <f ca="1">SUMIF('master akun'!$A$3:$E$41,'neraca saldo'!A29,'master akun'!$E$3:$E$41)</f>
        <v>0</v>
      </c>
      <c r="F29" s="8">
        <f ca="1">SUMIF('jurnal umum'!$A$7:$H$24,'neraca saldo'!A29,'jurnal umum'!$G$7:$G$23)</f>
        <v>0</v>
      </c>
      <c r="G29" s="8">
        <f ca="1">SUMIF('jurnal umum'!$A$7:$H$24,'neraca saldo'!A29,'jurnal umum'!$H$7:$H$23)</f>
        <v>0</v>
      </c>
      <c r="H29" s="8">
        <f t="shared" ca="1" si="0"/>
        <v>0</v>
      </c>
      <c r="I29" s="8">
        <f t="shared" ca="1" si="1"/>
        <v>0</v>
      </c>
    </row>
    <row r="30" spans="1:9">
      <c r="A30" s="91" t="s">
        <v>28</v>
      </c>
      <c r="B30" s="5" t="str">
        <f>VLOOKUP(A30,'master akun'!$A$3:$E$41,2,FALSE)</f>
        <v>hutang bank</v>
      </c>
      <c r="C30" s="5"/>
      <c r="D30" s="8">
        <f ca="1">SUMIF('master akun'!$A$3:$E$41,'neraca saldo'!A30,'master akun'!$D$3:$D$41)</f>
        <v>0</v>
      </c>
      <c r="E30" s="8">
        <f ca="1">SUMIF('master akun'!$A$3:$E$41,'neraca saldo'!A30,'master akun'!$E$3:$E$41)</f>
        <v>301909436</v>
      </c>
      <c r="F30" s="8">
        <f ca="1">SUMIF('jurnal umum'!$A$7:$H$24,'neraca saldo'!A30,'jurnal umum'!$G$7:$G$23)</f>
        <v>0</v>
      </c>
      <c r="G30" s="8">
        <f ca="1">SUMIF('jurnal umum'!$A$7:$H$24,'neraca saldo'!A30,'jurnal umum'!$H$7:$H$23)</f>
        <v>0</v>
      </c>
      <c r="H30" s="8">
        <f t="shared" ca="1" si="0"/>
        <v>0</v>
      </c>
      <c r="I30" s="8">
        <f t="shared" ca="1" si="1"/>
        <v>301909436</v>
      </c>
    </row>
    <row r="31" spans="1:9">
      <c r="A31" s="91" t="s">
        <v>29</v>
      </c>
      <c r="B31" s="5" t="str">
        <f>VLOOKUP(A31,'master akun'!$A$3:$E$41,2,FALSE)</f>
        <v>modal saham</v>
      </c>
      <c r="C31" s="5"/>
      <c r="D31" s="8">
        <f ca="1">SUMIF('master akun'!$A$3:$E$41,'neraca saldo'!A31,'master akun'!$D$3:$D$41)</f>
        <v>0</v>
      </c>
      <c r="E31" s="8">
        <f ca="1">SUMIF('master akun'!$A$3:$E$41,'neraca saldo'!A31,'master akun'!$E$3:$E$41)</f>
        <v>700000000</v>
      </c>
      <c r="F31" s="8">
        <f ca="1">SUMIF('jurnal umum'!$A$7:$H$24,'neraca saldo'!A31,'jurnal umum'!$G$7:$G$23)</f>
        <v>0</v>
      </c>
      <c r="G31" s="8">
        <f ca="1">SUMIF('jurnal umum'!$A$7:$H$24,'neraca saldo'!A31,'jurnal umum'!$H$7:$H$23)</f>
        <v>0</v>
      </c>
      <c r="H31" s="8">
        <f t="shared" ca="1" si="0"/>
        <v>0</v>
      </c>
      <c r="I31" s="8">
        <f t="shared" ca="1" si="1"/>
        <v>700000000</v>
      </c>
    </row>
    <row r="32" spans="1:9">
      <c r="A32" s="91" t="s">
        <v>30</v>
      </c>
      <c r="B32" s="5" t="str">
        <f>VLOOKUP(A32,'master akun'!$A$3:$E$41,2,FALSE)</f>
        <v>laba ditahan</v>
      </c>
      <c r="C32" s="5"/>
      <c r="D32" s="8">
        <f ca="1">SUMIF('master akun'!$A$3:$E$41,'neraca saldo'!A32,'master akun'!$D$3:$D$41)</f>
        <v>0</v>
      </c>
      <c r="E32" s="8">
        <f ca="1">SUMIF('master akun'!$A$3:$E$41,'neraca saldo'!A32,'master akun'!$E$3:$E$41)</f>
        <v>576000000</v>
      </c>
      <c r="F32" s="8">
        <f ca="1">SUMIF('jurnal umum'!$A$7:$H$24,'neraca saldo'!A32,'jurnal umum'!$G$7:$G$23)</f>
        <v>0</v>
      </c>
      <c r="G32" s="8">
        <f ca="1">SUMIF('jurnal umum'!$A$7:$H$24,'neraca saldo'!A32,'jurnal umum'!$H$7:$H$23)</f>
        <v>0</v>
      </c>
      <c r="H32" s="8">
        <f t="shared" ca="1" si="0"/>
        <v>0</v>
      </c>
      <c r="I32" s="8">
        <f t="shared" ca="1" si="1"/>
        <v>576000000</v>
      </c>
    </row>
    <row r="33" spans="1:9">
      <c r="A33" s="91" t="s">
        <v>31</v>
      </c>
      <c r="B33" s="5" t="str">
        <f>VLOOKUP(A33,'master akun'!$A$3:$E$41,2,FALSE)</f>
        <v>penjualan</v>
      </c>
      <c r="C33" s="5"/>
      <c r="D33" s="8">
        <f ca="1">SUMIF('master akun'!$A$3:$E$41,'neraca saldo'!A33,'master akun'!$D$3:$D$41)</f>
        <v>0</v>
      </c>
      <c r="E33" s="8">
        <f ca="1">SUMIF('master akun'!$A$3:$E$41,'neraca saldo'!A33,'master akun'!$E$3:$E$41)</f>
        <v>975700000</v>
      </c>
      <c r="F33" s="8">
        <f ca="1">SUMIF('jurnal umum'!$A$7:$H$24,'neraca saldo'!A33,'jurnal umum'!$G$7:$G$23)</f>
        <v>0</v>
      </c>
      <c r="G33" s="8">
        <f ca="1">SUMIF('jurnal umum'!$A$7:$H$24,'neraca saldo'!A33,'jurnal umum'!$H$7:$H$23)</f>
        <v>22500000</v>
      </c>
      <c r="H33" s="8">
        <f t="shared" ca="1" si="0"/>
        <v>0</v>
      </c>
      <c r="I33" s="8">
        <f t="shared" ca="1" si="1"/>
        <v>998200000</v>
      </c>
    </row>
    <row r="34" spans="1:9">
      <c r="A34" s="91" t="s">
        <v>32</v>
      </c>
      <c r="B34" s="5" t="str">
        <f>VLOOKUP(A34,'master akun'!$A$3:$E$41,2,FALSE)</f>
        <v>potongan penjualan</v>
      </c>
      <c r="C34" s="5"/>
      <c r="D34" s="8">
        <f ca="1">SUMIF('master akun'!$A$3:$E$41,'neraca saldo'!A34,'master akun'!$D$3:$D$41)</f>
        <v>9757000</v>
      </c>
      <c r="E34" s="8">
        <f ca="1">SUMIF('master akun'!$A$3:$E$41,'neraca saldo'!A34,'master akun'!$E$3:$E$41)</f>
        <v>0</v>
      </c>
      <c r="F34" s="8">
        <f ca="1">SUMIF('jurnal umum'!$A$7:$H$24,'neraca saldo'!A34,'jurnal umum'!$G$7:$G$23)</f>
        <v>0</v>
      </c>
      <c r="G34" s="8">
        <f ca="1">SUMIF('jurnal umum'!$A$7:$H$24,'neraca saldo'!A34,'jurnal umum'!$H$7:$H$23)</f>
        <v>0</v>
      </c>
      <c r="H34" s="8">
        <f t="shared" ca="1" si="0"/>
        <v>9757000</v>
      </c>
      <c r="I34" s="8">
        <f t="shared" ca="1" si="1"/>
        <v>0</v>
      </c>
    </row>
    <row r="35" spans="1:9">
      <c r="A35" s="91" t="s">
        <v>33</v>
      </c>
      <c r="B35" s="5" t="str">
        <f>VLOOKUP(A35,'master akun'!$A$3:$E$41,2,FALSE)</f>
        <v>retur penjualan</v>
      </c>
      <c r="C35" s="5"/>
      <c r="D35" s="8">
        <f ca="1">SUMIF('master akun'!$A$3:$E$41,'neraca saldo'!A35,'master akun'!$D$3:$D$41)</f>
        <v>29271000</v>
      </c>
      <c r="E35" s="8">
        <f ca="1">SUMIF('master akun'!$A$3:$E$41,'neraca saldo'!A35,'master akun'!$E$3:$E$41)</f>
        <v>0</v>
      </c>
      <c r="F35" s="8">
        <f ca="1">SUMIF('jurnal umum'!$A$7:$H$24,'neraca saldo'!A35,'jurnal umum'!$G$7:$G$23)</f>
        <v>22500000</v>
      </c>
      <c r="G35" s="8">
        <f ca="1">SUMIF('jurnal umum'!$A$7:$H$24,'neraca saldo'!A35,'jurnal umum'!$H$7:$H$23)</f>
        <v>0</v>
      </c>
      <c r="H35" s="8">
        <f t="shared" ca="1" si="0"/>
        <v>51771000</v>
      </c>
      <c r="I35" s="8">
        <f t="shared" ca="1" si="1"/>
        <v>0</v>
      </c>
    </row>
    <row r="36" spans="1:9">
      <c r="A36" s="91" t="s">
        <v>34</v>
      </c>
      <c r="B36" s="5" t="str">
        <f>VLOOKUP(A36,'master akun'!$A$3:$E$41,2,FALSE)</f>
        <v>harga pokok penjualan</v>
      </c>
      <c r="C36" s="5"/>
      <c r="D36" s="8">
        <f ca="1">SUMIF('master akun'!$A$3:$E$41,'neraca saldo'!A36,'master akun'!$D$3:$D$41)</f>
        <v>682990000</v>
      </c>
      <c r="E36" s="8">
        <f ca="1">SUMIF('master akun'!$A$3:$E$41,'neraca saldo'!A36,'master akun'!$E$3:$E$41)</f>
        <v>0</v>
      </c>
      <c r="F36" s="8">
        <f ca="1">SUMIF('jurnal umum'!$A$7:$H$24,'neraca saldo'!A36,'jurnal umum'!$G$7:$G$23)</f>
        <v>21000000</v>
      </c>
      <c r="G36" s="8">
        <f ca="1">SUMIF('jurnal umum'!$A$7:$H$24,'neraca saldo'!A36,'jurnal umum'!$H$7:$H$23)</f>
        <v>21000000</v>
      </c>
      <c r="H36" s="8">
        <f t="shared" ca="1" si="0"/>
        <v>682990000</v>
      </c>
      <c r="I36" s="8">
        <f t="shared" ca="1" si="1"/>
        <v>0</v>
      </c>
    </row>
    <row r="37" spans="1:9">
      <c r="A37" s="91" t="s">
        <v>35</v>
      </c>
      <c r="B37" s="5" t="str">
        <f>VLOOKUP(A37,'master akun'!$A$3:$E$41,2,FALSE)</f>
        <v>biaya gaji dan upah penjualan</v>
      </c>
      <c r="C37" s="5"/>
      <c r="D37" s="8">
        <f ca="1">SUMIF('master akun'!$A$3:$E$41,'neraca saldo'!A37,'master akun'!$D$3:$D$41)</f>
        <v>50000000</v>
      </c>
      <c r="E37" s="8">
        <f ca="1">SUMIF('master akun'!$A$3:$E$41,'neraca saldo'!A37,'master akun'!$E$3:$E$41)</f>
        <v>0</v>
      </c>
      <c r="F37" s="8">
        <f ca="1">SUMIF('jurnal umum'!$A$7:$H$24,'neraca saldo'!A37,'jurnal umum'!$G$7:$G$23)</f>
        <v>14000000</v>
      </c>
      <c r="G37" s="8">
        <f ca="1">SUMIF('jurnal umum'!$A$7:$H$24,'neraca saldo'!A37,'jurnal umum'!$H$7:$H$23)</f>
        <v>0</v>
      </c>
      <c r="H37" s="8">
        <f t="shared" ca="1" si="0"/>
        <v>64000000</v>
      </c>
      <c r="I37" s="8">
        <f t="shared" ca="1" si="1"/>
        <v>0</v>
      </c>
    </row>
    <row r="38" spans="1:9">
      <c r="A38" s="91" t="s">
        <v>36</v>
      </c>
      <c r="B38" s="5" t="str">
        <f>VLOOKUP(A38,'master akun'!$A$3:$E$41,2,FALSE)</f>
        <v>biaya gaji dan upah admin</v>
      </c>
      <c r="C38" s="5"/>
      <c r="D38" s="8">
        <f ca="1">SUMIF('master akun'!$A$3:$E$41,'neraca saldo'!A38,'master akun'!$D$3:$D$41)</f>
        <v>100000000</v>
      </c>
      <c r="E38" s="8">
        <f ca="1">SUMIF('master akun'!$A$3:$E$41,'neraca saldo'!A38,'master akun'!$E$3:$E$41)</f>
        <v>0</v>
      </c>
      <c r="F38" s="8">
        <f ca="1">SUMIF('jurnal umum'!$A$7:$H$24,'neraca saldo'!A38,'jurnal umum'!$G$7:$G$23)</f>
        <v>14000000</v>
      </c>
      <c r="G38" s="8">
        <f ca="1">SUMIF('jurnal umum'!$A$7:$H$24,'neraca saldo'!A38,'jurnal umum'!$H$7:$H$23)</f>
        <v>0</v>
      </c>
      <c r="H38" s="8">
        <f t="shared" ca="1" si="0"/>
        <v>114000000</v>
      </c>
      <c r="I38" s="8">
        <f t="shared" ca="1" si="1"/>
        <v>0</v>
      </c>
    </row>
    <row r="39" spans="1:9">
      <c r="A39" s="91" t="s">
        <v>37</v>
      </c>
      <c r="B39" s="5" t="str">
        <f>VLOOKUP(A39,'master akun'!$A$3:$E$41,2,FALSE)</f>
        <v>biaya listrik telp dan air</v>
      </c>
      <c r="C39" s="5"/>
      <c r="D39" s="8">
        <f ca="1">SUMIF('master akun'!$A$3:$E$41,'neraca saldo'!A39,'master akun'!$D$3:$D$41)</f>
        <v>12700000</v>
      </c>
      <c r="E39" s="8">
        <f ca="1">SUMIF('master akun'!$A$3:$E$41,'neraca saldo'!A39,'master akun'!$E$3:$E$41)</f>
        <v>0</v>
      </c>
      <c r="F39" s="8">
        <f ca="1">SUMIF('jurnal umum'!$A$7:$H$24,'neraca saldo'!A39,'jurnal umum'!$G$7:$G$23)</f>
        <v>5600000</v>
      </c>
      <c r="G39" s="8">
        <f ca="1">SUMIF('jurnal umum'!$A$7:$H$24,'neraca saldo'!A39,'jurnal umum'!$H$7:$H$23)</f>
        <v>0</v>
      </c>
      <c r="H39" s="8">
        <f t="shared" ca="1" si="0"/>
        <v>18300000</v>
      </c>
      <c r="I39" s="8">
        <f t="shared" ca="1" si="1"/>
        <v>0</v>
      </c>
    </row>
    <row r="40" spans="1:9">
      <c r="A40" s="91" t="s">
        <v>38</v>
      </c>
      <c r="B40" s="5" t="str">
        <f>VLOOKUP(A40,'master akun'!$A$3:$E$41,2,FALSE)</f>
        <v>biaya pemeliharaan dan perbaikan</v>
      </c>
      <c r="C40" s="5"/>
      <c r="D40" s="8">
        <f ca="1">SUMIF('master akun'!$A$3:$E$41,'neraca saldo'!A40,'master akun'!$D$3:$D$41)</f>
        <v>6850000</v>
      </c>
      <c r="E40" s="8">
        <f ca="1">SUMIF('master akun'!$A$3:$E$41,'neraca saldo'!A40,'master akun'!$E$3:$E$41)</f>
        <v>0</v>
      </c>
      <c r="F40" s="8">
        <f ca="1">SUMIF('jurnal umum'!$A$7:$H$24,'neraca saldo'!A40,'jurnal umum'!$G$7:$G$23)</f>
        <v>0</v>
      </c>
      <c r="G40" s="8">
        <f ca="1">SUMIF('jurnal umum'!$A$7:$H$24,'neraca saldo'!A40,'jurnal umum'!$H$7:$H$23)</f>
        <v>0</v>
      </c>
      <c r="H40" s="8">
        <f t="shared" ca="1" si="0"/>
        <v>6850000</v>
      </c>
      <c r="I40" s="8">
        <f t="shared" ca="1" si="1"/>
        <v>0</v>
      </c>
    </row>
    <row r="41" spans="1:9">
      <c r="A41" s="91" t="s">
        <v>39</v>
      </c>
      <c r="B41" s="5" t="str">
        <f>VLOOKUP(A41,'master akun'!$A$3:$E$41,2,FALSE)</f>
        <v>biaya entertain</v>
      </c>
      <c r="C41" s="5"/>
      <c r="D41" s="8">
        <f ca="1">SUMIF('master akun'!$A$3:$E$41,'neraca saldo'!A41,'master akun'!$D$3:$D$41)</f>
        <v>1600000</v>
      </c>
      <c r="E41" s="8">
        <f ca="1">SUMIF('master akun'!$A$3:$E$41,'neraca saldo'!A41,'master akun'!$E$3:$E$41)</f>
        <v>0</v>
      </c>
      <c r="F41" s="8">
        <f ca="1">SUMIF('jurnal umum'!$A$7:$H$24,'neraca saldo'!A41,'jurnal umum'!$G$7:$G$23)</f>
        <v>475000</v>
      </c>
      <c r="G41" s="8">
        <f ca="1">SUMIF('jurnal umum'!$A$7:$H$24,'neraca saldo'!A41,'jurnal umum'!$H$7:$H$23)</f>
        <v>0</v>
      </c>
      <c r="H41" s="8">
        <f t="shared" ca="1" si="0"/>
        <v>2075000</v>
      </c>
      <c r="I41" s="8">
        <f t="shared" ca="1" si="1"/>
        <v>0</v>
      </c>
    </row>
    <row r="42" spans="1:9">
      <c r="A42" s="91" t="s">
        <v>40</v>
      </c>
      <c r="B42" s="5" t="str">
        <f>VLOOKUP(A42,'master akun'!$A$3:$E$41,2,FALSE)</f>
        <v>pendapatan jasa giro</v>
      </c>
      <c r="C42" s="5"/>
      <c r="D42" s="8">
        <f ca="1">SUMIF('master akun'!$A$3:$E$41,'neraca saldo'!A42,'master akun'!$D$3:$D$41)</f>
        <v>0</v>
      </c>
      <c r="E42" s="8">
        <f ca="1">SUMIF('master akun'!$A$3:$E$41,'neraca saldo'!A42,'master akun'!$E$3:$E$41)</f>
        <v>3500000</v>
      </c>
      <c r="F42" s="8">
        <f ca="1">SUMIF('jurnal umum'!$A$7:$H$24,'neraca saldo'!A42,'jurnal umum'!$G$7:$G$23)</f>
        <v>0</v>
      </c>
      <c r="G42" s="8">
        <f ca="1">SUMIF('jurnal umum'!$A$7:$H$24,'neraca saldo'!A42,'jurnal umum'!$H$7:$H$23)</f>
        <v>0</v>
      </c>
      <c r="H42" s="8">
        <f t="shared" ca="1" si="0"/>
        <v>0</v>
      </c>
      <c r="I42" s="8">
        <f t="shared" ca="1" si="1"/>
        <v>3500000</v>
      </c>
    </row>
    <row r="43" spans="1:9">
      <c r="A43" s="91" t="s">
        <v>41</v>
      </c>
      <c r="B43" s="5" t="str">
        <f>VLOOKUP(A43,'master akun'!$A$3:$E$41,2,FALSE)</f>
        <v>pendapatan deviden</v>
      </c>
      <c r="C43" s="5"/>
      <c r="D43" s="8">
        <f ca="1">SUMIF('master akun'!$A$3:$E$41,'neraca saldo'!A43,'master akun'!$D$3:$D$41)</f>
        <v>0</v>
      </c>
      <c r="E43" s="8">
        <f ca="1">SUMIF('master akun'!$A$3:$E$41,'neraca saldo'!A43,'master akun'!$E$3:$E$41)</f>
        <v>12045000</v>
      </c>
      <c r="F43" s="8">
        <f ca="1">SUMIF('jurnal umum'!$A$7:$H$24,'neraca saldo'!A43,'jurnal umum'!$G$7:$G$23)</f>
        <v>0</v>
      </c>
      <c r="G43" s="8">
        <f ca="1">SUMIF('jurnal umum'!$A$7:$H$24,'neraca saldo'!A43,'jurnal umum'!$H$7:$H$23)</f>
        <v>0</v>
      </c>
      <c r="H43" s="8">
        <f t="shared" ca="1" si="0"/>
        <v>0</v>
      </c>
      <c r="I43" s="8">
        <f t="shared" ca="1" si="1"/>
        <v>12045000</v>
      </c>
    </row>
    <row r="44" spans="1:9">
      <c r="A44" s="91" t="s">
        <v>42</v>
      </c>
      <c r="B44" s="5" t="str">
        <f>VLOOKUP(A44,'master akun'!$A$3:$E$41,2,FALSE)</f>
        <v>biaya administrasi bank</v>
      </c>
      <c r="C44" s="5"/>
      <c r="D44" s="8">
        <f ca="1">SUMIF('master akun'!$A$3:$E$41,'neraca saldo'!A44,'master akun'!$D$3:$D$41)</f>
        <v>55000</v>
      </c>
      <c r="E44" s="8">
        <f ca="1">SUMIF('master akun'!$A$3:$E$41,'neraca saldo'!A44,'master akun'!$E$3:$E$41)</f>
        <v>0</v>
      </c>
      <c r="F44" s="8">
        <f ca="1">SUMIF('jurnal umum'!$A$7:$H$24,'neraca saldo'!A44,'jurnal umum'!$G$7:$G$23)</f>
        <v>0</v>
      </c>
      <c r="G44" s="8">
        <f ca="1">SUMIF('jurnal umum'!$A$7:$H$24,'neraca saldo'!A44,'jurnal umum'!$H$7:$H$23)</f>
        <v>0</v>
      </c>
      <c r="H44" s="8">
        <f t="shared" ca="1" si="0"/>
        <v>55000</v>
      </c>
      <c r="I44" s="8">
        <f t="shared" ca="1" si="1"/>
        <v>0</v>
      </c>
    </row>
    <row r="45" spans="1:9">
      <c r="A45" s="91" t="s">
        <v>43</v>
      </c>
      <c r="B45" s="5" t="str">
        <f>VLOOKUP(A45,'master akun'!$A$3:$E$41,2,FALSE)</f>
        <v>biaya bunga bank</v>
      </c>
      <c r="C45" s="5"/>
      <c r="D45" s="8">
        <f ca="1">SUMIF('master akun'!$A$3:$E$41,'neraca saldo'!A45,'master akun'!$D$3:$D$41)</f>
        <v>65429198</v>
      </c>
      <c r="E45" s="8">
        <f ca="1">SUMIF('master akun'!$A$3:$E$41,'neraca saldo'!A45,'master akun'!$E$3:$E$41)</f>
        <v>0</v>
      </c>
      <c r="F45" s="8">
        <f ca="1">SUMIF('jurnal umum'!$A$7:$H$24,'neraca saldo'!A45,'jurnal umum'!$G$7:$G$23)</f>
        <v>0</v>
      </c>
      <c r="G45" s="8">
        <f ca="1">SUMIF('jurnal umum'!$A$7:$H$24,'neraca saldo'!A45,'jurnal umum'!$H$7:$H$23)</f>
        <v>0</v>
      </c>
      <c r="H45" s="8">
        <f t="shared" ca="1" si="0"/>
        <v>65429198</v>
      </c>
      <c r="I45" s="8">
        <f t="shared" ca="1" si="1"/>
        <v>0</v>
      </c>
    </row>
    <row r="46" spans="1:9">
      <c r="B46" s="5" t="s">
        <v>82</v>
      </c>
      <c r="C46" s="5"/>
      <c r="D46" s="8">
        <f ca="1">SUM(D7:D45)</f>
        <v>3201617480</v>
      </c>
      <c r="E46" s="8">
        <f t="shared" ref="E46:I46" ca="1" si="2">SUM(E7:E45)</f>
        <v>3201617480</v>
      </c>
      <c r="F46" s="8">
        <f t="shared" ca="1" si="2"/>
        <v>126075000</v>
      </c>
      <c r="G46" s="8">
        <f t="shared" ca="1" si="2"/>
        <v>126075000</v>
      </c>
      <c r="H46" s="8">
        <f t="shared" ca="1" si="2"/>
        <v>3224117480</v>
      </c>
      <c r="I46" s="8">
        <f t="shared" ca="1" si="2"/>
        <v>3224117480</v>
      </c>
    </row>
  </sheetData>
  <mergeCells count="6">
    <mergeCell ref="A5:A6"/>
    <mergeCell ref="B5:B6"/>
    <mergeCell ref="C5:C6"/>
    <mergeCell ref="D5:E5"/>
    <mergeCell ref="F5:G5"/>
    <mergeCell ref="H5:I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B14"/>
  <sheetViews>
    <sheetView workbookViewId="0">
      <selection activeCell="I22" sqref="I22"/>
    </sheetView>
  </sheetViews>
  <sheetFormatPr defaultRowHeight="15"/>
  <cols>
    <col min="1" max="1" width="21.140625" customWidth="1"/>
    <col min="2" max="2" width="21.85546875" customWidth="1"/>
  </cols>
  <sheetData>
    <row r="1" spans="1:2">
      <c r="A1" t="s">
        <v>156</v>
      </c>
    </row>
    <row r="2" spans="1:2">
      <c r="A2" t="s">
        <v>157</v>
      </c>
    </row>
    <row r="3" spans="1:2" ht="15.75" thickBot="1"/>
    <row r="4" spans="1:2">
      <c r="A4" s="92" t="s">
        <v>162</v>
      </c>
      <c r="B4" s="92" t="s">
        <v>165</v>
      </c>
    </row>
    <row r="5" spans="1:2">
      <c r="A5" s="93" t="s">
        <v>163</v>
      </c>
      <c r="B5" s="93" t="s">
        <v>166</v>
      </c>
    </row>
    <row r="6" spans="1:2">
      <c r="A6" s="93" t="s">
        <v>164</v>
      </c>
      <c r="B6" s="93" t="s">
        <v>167</v>
      </c>
    </row>
    <row r="7" spans="1:2">
      <c r="A7" s="93"/>
      <c r="B7" s="93" t="s">
        <v>168</v>
      </c>
    </row>
    <row r="8" spans="1:2">
      <c r="A8" s="93"/>
      <c r="B8" s="93"/>
    </row>
    <row r="9" spans="1:2">
      <c r="A9" s="93"/>
      <c r="B9" s="94" t="s">
        <v>169</v>
      </c>
    </row>
    <row r="10" spans="1:2">
      <c r="A10" s="93"/>
      <c r="B10" s="93" t="s">
        <v>170</v>
      </c>
    </row>
    <row r="11" spans="1:2">
      <c r="A11" s="93"/>
      <c r="B11" s="93" t="s">
        <v>171</v>
      </c>
    </row>
    <row r="12" spans="1:2">
      <c r="A12" s="93"/>
      <c r="B12" s="93" t="s">
        <v>172</v>
      </c>
    </row>
    <row r="13" spans="1:2">
      <c r="A13" s="93"/>
      <c r="B13" s="93"/>
    </row>
    <row r="14" spans="1:2" ht="15.75" thickBot="1">
      <c r="A14" s="95" t="s">
        <v>173</v>
      </c>
      <c r="B14" s="95" t="s">
        <v>174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11"/>
  <sheetViews>
    <sheetView workbookViewId="0">
      <selection activeCell="F16" sqref="F16"/>
    </sheetView>
  </sheetViews>
  <sheetFormatPr defaultRowHeight="15"/>
  <cols>
    <col min="1" max="1" width="23.5703125" customWidth="1"/>
  </cols>
  <sheetData>
    <row r="1" spans="1:1">
      <c r="A1" t="s">
        <v>156</v>
      </c>
    </row>
    <row r="2" spans="1:1">
      <c r="A2" t="s">
        <v>175</v>
      </c>
    </row>
    <row r="4" spans="1:1">
      <c r="A4" s="27" t="s">
        <v>176</v>
      </c>
    </row>
    <row r="5" spans="1:1">
      <c r="A5" s="96" t="s">
        <v>177</v>
      </c>
    </row>
    <row r="6" spans="1:1">
      <c r="A6" s="27" t="s">
        <v>72</v>
      </c>
    </row>
    <row r="7" spans="1:1">
      <c r="A7" s="27" t="s">
        <v>178</v>
      </c>
    </row>
    <row r="8" spans="1:1">
      <c r="A8" t="s">
        <v>179</v>
      </c>
    </row>
    <row r="9" spans="1:1">
      <c r="A9" s="27" t="s">
        <v>180</v>
      </c>
    </row>
    <row r="10" spans="1:1">
      <c r="A10" t="s">
        <v>181</v>
      </c>
    </row>
    <row r="11" spans="1:1">
      <c r="A11" s="27" t="s">
        <v>182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master akun</vt:lpstr>
      <vt:lpstr>jurnal umum</vt:lpstr>
      <vt:lpstr>buku besar piutang</vt:lpstr>
      <vt:lpstr>buku besar hutang</vt:lpstr>
      <vt:lpstr>buku besar</vt:lpstr>
      <vt:lpstr>buku persediaan</vt:lpstr>
      <vt:lpstr>neraca saldo</vt:lpstr>
      <vt:lpstr>neraca</vt:lpstr>
      <vt:lpstr>LR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Ihsan Triyadi</dc:creator>
  <cp:lastModifiedBy>Ihsan Triyadi</cp:lastModifiedBy>
  <dcterms:created xsi:type="dcterms:W3CDTF">2020-12-03T06:24:44Z</dcterms:created>
  <dcterms:modified xsi:type="dcterms:W3CDTF">2020-12-04T04:38:54Z</dcterms:modified>
</cp:coreProperties>
</file>