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TKUL SEMESTER 5\PLAK\"/>
    </mc:Choice>
  </mc:AlternateContent>
  <xr:revisionPtr revIDLastSave="0" documentId="13_ncr:1_{F5E99DEA-922A-4CE5-AFD2-D01CD76B54F0}" xr6:coauthVersionLast="45" xr6:coauthVersionMax="45" xr10:uidLastSave="{00000000-0000-0000-0000-000000000000}"/>
  <bookViews>
    <workbookView xWindow="-120" yWindow="-120" windowWidth="20730" windowHeight="11160" xr2:uid="{95E7B305-5201-4330-BA84-05FB2004C3E8}"/>
  </bookViews>
  <sheets>
    <sheet name="MASTER AKUN" sheetId="1" r:id="rId1"/>
    <sheet name="JURNAL UMUM" sheetId="2" r:id="rId2"/>
    <sheet name="BUKU BESAR" sheetId="9" r:id="rId3"/>
    <sheet name="BB PEMBANTU PIUTANG" sheetId="4" r:id="rId4"/>
    <sheet name="BB PEMBANTU HUTANG" sheetId="5" r:id="rId5"/>
    <sheet name="BB PEMBANTU PERSEDIAAN " sheetId="6" r:id="rId6"/>
    <sheet name="NERACA SALDO" sheetId="7" r:id="rId7"/>
    <sheet name="NERACA" sheetId="8" r:id="rId8"/>
    <sheet name="LABA RUGI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2" i="9" l="1"/>
  <c r="G162" i="9"/>
  <c r="Q153" i="9"/>
  <c r="Q152" i="9"/>
  <c r="G43" i="9"/>
  <c r="G42" i="9"/>
  <c r="G41" i="9"/>
  <c r="G171" i="9"/>
  <c r="F18" i="2"/>
  <c r="H141" i="9"/>
  <c r="G11" i="6" l="1"/>
  <c r="G151" i="9" l="1"/>
  <c r="C20" i="2"/>
  <c r="B167" i="9"/>
  <c r="Q161" i="9"/>
  <c r="L157" i="9"/>
  <c r="G161" i="9"/>
  <c r="B157" i="9"/>
  <c r="R190" i="9"/>
  <c r="H190" i="9"/>
  <c r="Q200" i="9"/>
  <c r="L196" i="9"/>
  <c r="G200" i="9"/>
  <c r="B196" i="9"/>
  <c r="L186" i="9"/>
  <c r="B186" i="9"/>
  <c r="Q180" i="9"/>
  <c r="L176" i="9"/>
  <c r="L28" i="6"/>
  <c r="K28" i="6"/>
  <c r="J28" i="6"/>
  <c r="C24" i="6"/>
  <c r="J21" i="6"/>
  <c r="L21" i="6"/>
  <c r="K21" i="6"/>
  <c r="C17" i="6"/>
  <c r="L10" i="6"/>
  <c r="K10" i="6"/>
  <c r="I26" i="2" s="1"/>
  <c r="J10" i="6"/>
  <c r="J11" i="6" s="1"/>
  <c r="K16" i="1"/>
  <c r="K17" i="1"/>
  <c r="K18" i="1"/>
  <c r="I19" i="1"/>
  <c r="K19" i="1"/>
  <c r="J26" i="2" l="1"/>
  <c r="E26" i="2" s="1"/>
  <c r="F27" i="2" s="1"/>
  <c r="L11" i="2"/>
  <c r="C6" i="6"/>
  <c r="D12" i="6" l="1"/>
  <c r="E12" i="6"/>
  <c r="H11" i="6"/>
  <c r="I11" i="6" s="1"/>
  <c r="M11" i="2"/>
  <c r="E10" i="2" s="1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6" i="7"/>
  <c r="G34" i="4"/>
  <c r="C30" i="4"/>
  <c r="G22" i="4"/>
  <c r="C18" i="4"/>
  <c r="G10" i="4"/>
  <c r="C6" i="4"/>
  <c r="R131" i="9"/>
  <c r="G131" i="9"/>
  <c r="R121" i="9"/>
  <c r="H121" i="9"/>
  <c r="R111" i="9"/>
  <c r="H111" i="9"/>
  <c r="R101" i="9"/>
  <c r="R91" i="9"/>
  <c r="R81" i="9"/>
  <c r="H31" i="9"/>
  <c r="G180" i="9"/>
  <c r="B176" i="9"/>
  <c r="Q151" i="9"/>
  <c r="L147" i="9"/>
  <c r="B147" i="9"/>
  <c r="Q141" i="9"/>
  <c r="L137" i="9"/>
  <c r="B137" i="9"/>
  <c r="L127" i="9"/>
  <c r="B127" i="9"/>
  <c r="L117" i="9"/>
  <c r="B117" i="9"/>
  <c r="L107" i="9"/>
  <c r="B107" i="9"/>
  <c r="L97" i="9"/>
  <c r="G101" i="9"/>
  <c r="B97" i="9"/>
  <c r="L87" i="9"/>
  <c r="G91" i="9"/>
  <c r="B87" i="9"/>
  <c r="L77" i="9"/>
  <c r="G81" i="9"/>
  <c r="B77" i="9"/>
  <c r="Q71" i="9"/>
  <c r="L67" i="9"/>
  <c r="G71" i="9"/>
  <c r="B67" i="9"/>
  <c r="Q61" i="9"/>
  <c r="L57" i="9"/>
  <c r="G61" i="9"/>
  <c r="B57" i="9"/>
  <c r="Q51" i="9"/>
  <c r="L47" i="9"/>
  <c r="G51" i="9"/>
  <c r="B47" i="9"/>
  <c r="Q41" i="9"/>
  <c r="L37" i="9"/>
  <c r="B37" i="9"/>
  <c r="Q31" i="9"/>
  <c r="L27" i="9"/>
  <c r="B27" i="9"/>
  <c r="Q21" i="9"/>
  <c r="L17" i="9"/>
  <c r="G21" i="9"/>
  <c r="B17" i="9"/>
  <c r="Q10" i="9"/>
  <c r="L6" i="9"/>
  <c r="G10" i="9"/>
  <c r="B6" i="9"/>
  <c r="C8" i="2"/>
  <c r="C9" i="2"/>
  <c r="C10" i="2"/>
  <c r="C11" i="2"/>
  <c r="C13" i="2"/>
  <c r="C14" i="2"/>
  <c r="C15" i="2"/>
  <c r="C16" i="2"/>
  <c r="C17" i="2"/>
  <c r="C18" i="2"/>
  <c r="C21" i="2"/>
  <c r="C23" i="2"/>
  <c r="C24" i="2"/>
  <c r="C25" i="2"/>
  <c r="C26" i="2"/>
  <c r="C27" i="2"/>
  <c r="C28" i="2"/>
  <c r="C29" i="2"/>
  <c r="C30" i="2"/>
  <c r="C7" i="2"/>
  <c r="F11" i="2" l="1"/>
  <c r="F12" i="6"/>
  <c r="K12" i="6" s="1"/>
  <c r="J12" i="6"/>
  <c r="K11" i="6"/>
  <c r="L11" i="6"/>
  <c r="F11" i="9"/>
  <c r="G11" i="9" s="1"/>
  <c r="O181" i="9"/>
  <c r="Q181" i="9" s="1"/>
  <c r="E172" i="9"/>
  <c r="G172" i="9" s="1"/>
  <c r="P12" i="9"/>
  <c r="E152" i="9"/>
  <c r="G152" i="9" s="1"/>
  <c r="P112" i="9"/>
  <c r="R112" i="9" s="1"/>
  <c r="R113" i="9" s="1"/>
  <c r="F142" i="9"/>
  <c r="H142" i="9" s="1"/>
  <c r="O11" i="9"/>
  <c r="Q11" i="9" s="1"/>
  <c r="I11" i="1"/>
  <c r="E43" i="1"/>
  <c r="D43" i="1"/>
  <c r="Q12" i="9" l="1"/>
  <c r="Q13" i="9" s="1"/>
  <c r="L12" i="6"/>
</calcChain>
</file>

<file path=xl/sharedStrings.xml><?xml version="1.0" encoding="utf-8"?>
<sst xmlns="http://schemas.openxmlformats.org/spreadsheetml/2006/main" count="807" uniqueCount="171">
  <si>
    <t>NO AKUN</t>
  </si>
  <si>
    <t>PERKIRAAN</t>
  </si>
  <si>
    <t>REF</t>
  </si>
  <si>
    <t xml:space="preserve"> DEBET </t>
  </si>
  <si>
    <t xml:space="preserve"> KREDIT 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</si>
  <si>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</si>
  <si>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</si>
  <si>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</si>
  <si>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</si>
  <si>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</si>
  <si>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</si>
  <si>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</si>
  <si>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</si>
  <si>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</si>
  <si>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</si>
  <si>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</si>
  <si>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</si>
  <si>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</si>
  <si>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</si>
  <si>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</si>
  <si>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</si>
  <si>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</si>
  <si>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</si>
  <si>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</si>
  <si>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</si>
  <si>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</si>
  <si>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 Bayar Dimuka</t>
  </si>
  <si>
    <t>1-1220</t>
  </si>
  <si>
    <t>Asuransi Di Bayar Dimuka</t>
  </si>
  <si>
    <t>1-1230</t>
  </si>
  <si>
    <t>Iklan Di 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</si>
  <si>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</si>
  <si>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</si>
  <si>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</si>
  <si>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</si>
  <si>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</si>
  <si>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</si>
  <si>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</si>
  <si>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</si>
  <si>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</si>
  <si>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Penyusutan Kendaraan</t>
  </si>
  <si>
    <t>1-21400</t>
  </si>
  <si>
    <t>Peralatan</t>
  </si>
  <si>
    <t>1-21401</t>
  </si>
  <si>
    <t>2-1100</t>
  </si>
  <si>
    <t>Hutang Usaha</t>
  </si>
  <si>
    <t>2-1130</t>
  </si>
  <si>
    <t>PPN Keluaran</t>
  </si>
  <si>
    <t>2-1140</t>
  </si>
  <si>
    <t>Hutang Pajak Penghasilan</t>
  </si>
  <si>
    <t>Hutang Bank</t>
  </si>
  <si>
    <t>3-1100</t>
  </si>
  <si>
    <t>Modal Saham</t>
  </si>
  <si>
    <t>3-1200</t>
  </si>
  <si>
    <t>Laba Di Tahan</t>
  </si>
  <si>
    <t>4-1000</t>
  </si>
  <si>
    <t>Penjualan</t>
  </si>
  <si>
    <t>Potongan Penjualan</t>
  </si>
  <si>
    <t>Retur Penjualan</t>
  </si>
  <si>
    <t>5-1000</t>
  </si>
  <si>
    <t>Harga Pokok Penjualan</t>
  </si>
  <si>
    <t>6-1100</t>
  </si>
  <si>
    <t>Biaya Gaji dan Upah Penjualan</t>
  </si>
  <si>
    <t>Biaya Gaji dan Upah Adm.</t>
  </si>
  <si>
    <t>Biaya Listrik, Telp, dan Air</t>
  </si>
  <si>
    <t>Biaya Peliharaan dan Perbaikan</t>
  </si>
  <si>
    <t>Biaya Enertein</t>
  </si>
  <si>
    <t>8-1000</t>
  </si>
  <si>
    <t>Pendapatan Jasa Giro</t>
  </si>
  <si>
    <t>Pendapatan Deviden</t>
  </si>
  <si>
    <t>9-1000</t>
  </si>
  <si>
    <t>Biaya Administrasi Bank</t>
  </si>
  <si>
    <t>Biaya Bunga Bank</t>
  </si>
  <si>
    <t>JUMLAH</t>
  </si>
  <si>
    <t>2-2100</t>
  </si>
  <si>
    <t>4-2000</t>
  </si>
  <si>
    <t>4-3000</t>
  </si>
  <si>
    <t>6-2100</t>
  </si>
  <si>
    <t>6-2200</t>
  </si>
  <si>
    <t>6-2300</t>
  </si>
  <si>
    <t>6-2400</t>
  </si>
  <si>
    <t>8-2000</t>
  </si>
  <si>
    <t>9-2000</t>
  </si>
  <si>
    <t>DAFTAR PIUTANG USAHA PT. KHARISMA DIGITAL</t>
  </si>
  <si>
    <t>NAMA PELANGGAN</t>
  </si>
  <si>
    <t>JUMLAH PIUTANG</t>
  </si>
  <si>
    <t>KETERANGAN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</si>
  <si>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</si>
  <si>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</si>
  <si>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</si>
  <si>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</si>
  <si>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</si>
  <si>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</si>
  <si>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</si>
  <si>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</si>
  <si>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>CS-01</t>
  </si>
  <si>
    <t>Barang A</t>
  </si>
  <si>
    <t>CS-02</t>
  </si>
  <si>
    <t>CS-03</t>
  </si>
  <si>
    <t>Barang C</t>
  </si>
  <si>
    <t>Tanggal</t>
  </si>
  <si>
    <t>No. Akun</t>
  </si>
  <si>
    <t>Bukti Transaksi</t>
  </si>
  <si>
    <t>Keterangan</t>
  </si>
  <si>
    <t>Ref</t>
  </si>
  <si>
    <t>Debet</t>
  </si>
  <si>
    <t>Kredit</t>
  </si>
  <si>
    <t>Kode Persediaan</t>
  </si>
  <si>
    <t>Penerimaan</t>
  </si>
  <si>
    <t>Pengeluaran</t>
  </si>
  <si>
    <t>QTY</t>
  </si>
  <si>
    <t>Harga</t>
  </si>
  <si>
    <t>Jumlah</t>
  </si>
  <si>
    <t>Kode Akun :</t>
  </si>
  <si>
    <t>Saldo</t>
  </si>
  <si>
    <t>Kode Pelanggan</t>
  </si>
  <si>
    <t>Nama Pelanggan</t>
  </si>
  <si>
    <t>Kode Supplier</t>
  </si>
  <si>
    <t>Nama Supplier</t>
  </si>
  <si>
    <t>Nama Persediaan</t>
  </si>
  <si>
    <t>No</t>
  </si>
  <si>
    <t>PT. KHARISMA DIGITAL</t>
  </si>
  <si>
    <t>NERACA SALDO</t>
  </si>
  <si>
    <t>No. ACC</t>
  </si>
  <si>
    <t>DEBET</t>
  </si>
  <si>
    <t>KREDIT</t>
  </si>
  <si>
    <t>ASET</t>
  </si>
  <si>
    <t>UTANG</t>
  </si>
  <si>
    <t>Asset Lancar</t>
  </si>
  <si>
    <t>Utang Lancar</t>
  </si>
  <si>
    <t>Asset Tetap</t>
  </si>
  <si>
    <t>Utang Jk. Panjang</t>
  </si>
  <si>
    <t>Total Utang</t>
  </si>
  <si>
    <t>Ekuitas</t>
  </si>
  <si>
    <t>Modal</t>
  </si>
  <si>
    <t>Laba Ditahan</t>
  </si>
  <si>
    <t>Jumlah Modal</t>
  </si>
  <si>
    <t>Jumlah Asset</t>
  </si>
  <si>
    <t>Jumlah Modal + Utang</t>
  </si>
  <si>
    <t xml:space="preserve">Nama Akun: </t>
  </si>
  <si>
    <t>Akumulasi Penyusutan Peralatan</t>
  </si>
  <si>
    <t>SALDO AWAL</t>
  </si>
  <si>
    <t xml:space="preserve">SALDO AWAL </t>
  </si>
  <si>
    <t>Pendapatan</t>
  </si>
  <si>
    <t>Penjualan Bersih</t>
  </si>
  <si>
    <t>Laba Penjualan</t>
  </si>
  <si>
    <t>Biaya Usaha</t>
  </si>
  <si>
    <t>Laba Usaha</t>
  </si>
  <si>
    <t>Pajak Penghasilan</t>
  </si>
  <si>
    <t>Laba Bersih</t>
  </si>
  <si>
    <t>DAFTAR PERSEDIAAN</t>
  </si>
  <si>
    <t>Kode Barang</t>
  </si>
  <si>
    <t>Item</t>
  </si>
  <si>
    <t>Kuantitas</t>
  </si>
  <si>
    <t>Harga Pokok/Unit</t>
  </si>
  <si>
    <t>Total Harga Pokok</t>
  </si>
  <si>
    <t>TOTAL</t>
  </si>
  <si>
    <t>Barang B</t>
  </si>
  <si>
    <t>BIAYA ENTERTAIN</t>
  </si>
  <si>
    <t xml:space="preserve">PEMBAYARAN PENJUALAN </t>
  </si>
  <si>
    <t>PENJUALAN</t>
  </si>
  <si>
    <t xml:space="preserve">RETUR </t>
  </si>
  <si>
    <t>PEMBAYARAN GAJI</t>
  </si>
  <si>
    <t>PEMBAYARAN UTILITITAS</t>
  </si>
  <si>
    <t>PT KHARISMA DI GITAL</t>
  </si>
  <si>
    <t>BB PEMBANTU HUTANG</t>
  </si>
  <si>
    <t xml:space="preserve">BB PEMBANTU PERSEDIAAN </t>
  </si>
  <si>
    <t>BB PEMBANTU PIUTANG</t>
  </si>
  <si>
    <t xml:space="preserve">BUKU BESAR </t>
  </si>
  <si>
    <t>JURNAL UMUM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</si>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</sst>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&quot;Rp&quot;#,##0"/>
    <numFmt numFmtId="165" formatCode="_-* #,##0_-;\-* #,##0_-;_-* &quot;-&quot;_-;_-@_-"/>
    <numFmt numFmtId="166" formatCode="_-[$Rp-421]* #,##0_-;\-[$Rp-421]* #,##0_-;_-[$Rp-421]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8"/>
      <color rgb="FF000000"/>
      <name val="Arial Narrow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CFF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4.9989318521683403E-2"/>
      </right>
      <top style="medium">
        <color indexed="64"/>
      </top>
      <bottom/>
      <diagonal/>
    </border>
    <border>
      <left/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52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7" fontId="5" fillId="0" borderId="3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Border="1"/>
    <xf numFmtId="164" fontId="7" fillId="0" borderId="0" xfId="0" applyNumberFormat="1" applyFont="1" applyBorder="1"/>
    <xf numFmtId="1" fontId="7" fillId="0" borderId="0" xfId="0" applyNumberFormat="1" applyFont="1" applyBorder="1"/>
    <xf numFmtId="0" fontId="3" fillId="0" borderId="0" xfId="0" applyFont="1" applyBorder="1"/>
    <xf numFmtId="17" fontId="7" fillId="0" borderId="0" xfId="0" applyNumberFormat="1" applyFont="1" applyBorder="1"/>
    <xf numFmtId="16" fontId="3" fillId="0" borderId="0" xfId="0" applyNumberFormat="1" applyFont="1" applyBorder="1"/>
    <xf numFmtId="164" fontId="3" fillId="0" borderId="0" xfId="0" applyNumberFormat="1" applyFont="1" applyBorder="1"/>
    <xf numFmtId="1" fontId="3" fillId="0" borderId="0" xfId="0" applyNumberFormat="1" applyFont="1" applyBorder="1"/>
    <xf numFmtId="17" fontId="3" fillId="0" borderId="0" xfId="0" applyNumberFormat="1" applyFont="1" applyBorder="1"/>
    <xf numFmtId="164" fontId="3" fillId="0" borderId="24" xfId="0" applyNumberFormat="1" applyFont="1" applyBorder="1" applyAlignment="1"/>
    <xf numFmtId="164" fontId="3" fillId="0" borderId="25" xfId="0" applyNumberFormat="1" applyFont="1" applyBorder="1" applyAlignment="1"/>
    <xf numFmtId="164" fontId="3" fillId="0" borderId="25" xfId="0" applyNumberFormat="1" applyFont="1" applyBorder="1"/>
    <xf numFmtId="164" fontId="3" fillId="0" borderId="26" xfId="0" applyNumberFormat="1" applyFont="1" applyBorder="1"/>
    <xf numFmtId="164" fontId="3" fillId="0" borderId="27" xfId="0" applyNumberFormat="1" applyFont="1" applyBorder="1" applyAlignment="1"/>
    <xf numFmtId="164" fontId="3" fillId="0" borderId="0" xfId="0" applyNumberFormat="1" applyFont="1" applyBorder="1" applyAlignment="1"/>
    <xf numFmtId="164" fontId="3" fillId="0" borderId="6" xfId="0" applyNumberFormat="1" applyFont="1" applyBorder="1"/>
    <xf numFmtId="164" fontId="6" fillId="2" borderId="17" xfId="0" applyNumberFormat="1" applyFont="1" applyFill="1" applyBorder="1" applyAlignment="1">
      <alignment horizontal="center"/>
    </xf>
    <xf numFmtId="164" fontId="6" fillId="2" borderId="18" xfId="0" applyNumberFormat="1" applyFont="1" applyFill="1" applyBorder="1" applyAlignment="1">
      <alignment horizontal="center"/>
    </xf>
    <xf numFmtId="164" fontId="3" fillId="0" borderId="27" xfId="0" applyNumberFormat="1" applyFont="1" applyBorder="1"/>
    <xf numFmtId="16" fontId="3" fillId="0" borderId="27" xfId="0" applyNumberFormat="1" applyFont="1" applyBorder="1"/>
    <xf numFmtId="16" fontId="3" fillId="0" borderId="7" xfId="0" applyNumberFormat="1" applyFont="1" applyBorder="1"/>
    <xf numFmtId="164" fontId="3" fillId="0" borderId="8" xfId="0" applyNumberFormat="1" applyFont="1" applyBorder="1"/>
    <xf numFmtId="164" fontId="3" fillId="0" borderId="25" xfId="0" quotePrefix="1" applyNumberFormat="1" applyFont="1" applyBorder="1" applyAlignment="1"/>
    <xf numFmtId="166" fontId="5" fillId="0" borderId="4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4" fillId="0" borderId="4" xfId="0" applyNumberFormat="1" applyFont="1" applyBorder="1" applyAlignment="1">
      <alignment vertical="center"/>
    </xf>
    <xf numFmtId="166" fontId="3" fillId="0" borderId="0" xfId="0" applyNumberFormat="1" applyFont="1" applyBorder="1"/>
    <xf numFmtId="166" fontId="3" fillId="0" borderId="6" xfId="0" applyNumberFormat="1" applyFont="1" applyBorder="1"/>
    <xf numFmtId="166" fontId="3" fillId="0" borderId="8" xfId="0" applyNumberFormat="1" applyFont="1" applyBorder="1"/>
    <xf numFmtId="166" fontId="3" fillId="0" borderId="4" xfId="0" applyNumberFormat="1" applyFont="1" applyBorder="1"/>
    <xf numFmtId="166" fontId="3" fillId="0" borderId="25" xfId="0" applyNumberFormat="1" applyFont="1" applyBorder="1"/>
    <xf numFmtId="166" fontId="3" fillId="0" borderId="26" xfId="0" applyNumberFormat="1" applyFont="1" applyBorder="1"/>
    <xf numFmtId="166" fontId="3" fillId="0" borderId="0" xfId="0" applyNumberFormat="1" applyFont="1"/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16" fontId="3" fillId="0" borderId="0" xfId="0" applyNumberFormat="1" applyFont="1" applyFill="1" applyBorder="1"/>
    <xf numFmtId="0" fontId="3" fillId="0" borderId="0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6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6" fillId="0" borderId="27" xfId="0" applyFont="1" applyBorder="1"/>
    <xf numFmtId="0" fontId="3" fillId="0" borderId="6" xfId="0" applyFont="1" applyBorder="1"/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3" fillId="0" borderId="28" xfId="0" applyFont="1" applyBorder="1"/>
    <xf numFmtId="0" fontId="3" fillId="0" borderId="29" xfId="0" applyFont="1" applyBorder="1"/>
    <xf numFmtId="166" fontId="3" fillId="0" borderId="29" xfId="0" applyNumberFormat="1" applyFont="1" applyBorder="1"/>
    <xf numFmtId="166" fontId="3" fillId="0" borderId="30" xfId="0" applyNumberFormat="1" applyFont="1" applyBorder="1"/>
    <xf numFmtId="16" fontId="3" fillId="0" borderId="16" xfId="0" applyNumberFormat="1" applyFont="1" applyBorder="1"/>
    <xf numFmtId="0" fontId="3" fillId="0" borderId="17" xfId="0" applyFont="1" applyBorder="1"/>
    <xf numFmtId="166" fontId="3" fillId="0" borderId="17" xfId="0" applyNumberFormat="1" applyFont="1" applyBorder="1"/>
    <xf numFmtId="166" fontId="3" fillId="0" borderId="18" xfId="0" applyNumberFormat="1" applyFont="1" applyBorder="1"/>
    <xf numFmtId="16" fontId="3" fillId="0" borderId="19" xfId="0" applyNumberFormat="1" applyFont="1" applyBorder="1"/>
    <xf numFmtId="0" fontId="3" fillId="0" borderId="20" xfId="0" applyFont="1" applyBorder="1"/>
    <xf numFmtId="166" fontId="3" fillId="0" borderId="20" xfId="0" applyNumberFormat="1" applyFont="1" applyBorder="1"/>
    <xf numFmtId="166" fontId="3" fillId="0" borderId="21" xfId="0" applyNumberFormat="1" applyFont="1" applyBorder="1"/>
    <xf numFmtId="166" fontId="6" fillId="2" borderId="20" xfId="0" applyNumberFormat="1" applyFont="1" applyFill="1" applyBorder="1" applyAlignment="1">
      <alignment vertical="center"/>
    </xf>
    <xf numFmtId="166" fontId="6" fillId="2" borderId="21" xfId="0" applyNumberFormat="1" applyFont="1" applyFill="1" applyBorder="1" applyAlignment="1">
      <alignment vertical="center"/>
    </xf>
    <xf numFmtId="0" fontId="3" fillId="0" borderId="30" xfId="0" applyFont="1" applyBorder="1"/>
    <xf numFmtId="0" fontId="3" fillId="0" borderId="18" xfId="0" applyFont="1" applyBorder="1"/>
    <xf numFmtId="0" fontId="3" fillId="0" borderId="21" xfId="0" applyFont="1" applyBorder="1"/>
    <xf numFmtId="0" fontId="3" fillId="0" borderId="27" xfId="0" applyFont="1" applyBorder="1"/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0" borderId="38" xfId="0" applyFont="1" applyBorder="1"/>
    <xf numFmtId="0" fontId="6" fillId="0" borderId="25" xfId="0" applyFont="1" applyBorder="1"/>
    <xf numFmtId="0" fontId="3" fillId="0" borderId="39" xfId="0" applyFont="1" applyBorder="1"/>
    <xf numFmtId="0" fontId="6" fillId="0" borderId="0" xfId="0" applyFont="1"/>
    <xf numFmtId="0" fontId="6" fillId="0" borderId="7" xfId="0" applyFont="1" applyBorder="1"/>
    <xf numFmtId="0" fontId="6" fillId="0" borderId="40" xfId="0" applyFont="1" applyBorder="1"/>
    <xf numFmtId="0" fontId="6" fillId="0" borderId="8" xfId="0" applyFont="1" applyBorder="1"/>
    <xf numFmtId="0" fontId="6" fillId="0" borderId="4" xfId="0" applyFont="1" applyBorder="1"/>
    <xf numFmtId="164" fontId="6" fillId="2" borderId="17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41" fontId="0" fillId="0" borderId="17" xfId="0" applyNumberFormat="1" applyBorder="1"/>
    <xf numFmtId="41" fontId="0" fillId="0" borderId="18" xfId="0" applyNumberForma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1" fontId="2" fillId="0" borderId="20" xfId="0" applyNumberFormat="1" applyFont="1" applyBorder="1"/>
    <xf numFmtId="41" fontId="2" fillId="0" borderId="21" xfId="0" applyNumberFormat="1" applyFont="1" applyBorder="1"/>
    <xf numFmtId="0" fontId="7" fillId="0" borderId="0" xfId="0" applyFont="1" applyBorder="1" applyAlignment="1">
      <alignment horizontal="left"/>
    </xf>
    <xf numFmtId="166" fontId="7" fillId="0" borderId="0" xfId="0" applyNumberFormat="1" applyFont="1" applyBorder="1"/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1" fontId="0" fillId="0" borderId="0" xfId="0" applyNumberFormat="1" applyFill="1" applyBorder="1"/>
    <xf numFmtId="41" fontId="2" fillId="0" borderId="0" xfId="0" applyNumberFormat="1" applyFont="1" applyFill="1" applyBorder="1"/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0" fontId="4" fillId="0" borderId="0" xfId="0" applyFont="1" applyBorder="1" applyAlignment="1">
      <alignment vertical="center"/>
    </xf>
    <xf numFmtId="1" fontId="3" fillId="2" borderId="20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7" fillId="0" borderId="25" xfId="0" applyFont="1" applyBorder="1"/>
    <xf numFmtId="166" fontId="7" fillId="0" borderId="25" xfId="0" applyNumberFormat="1" applyFont="1" applyBorder="1"/>
    <xf numFmtId="164" fontId="7" fillId="0" borderId="25" xfId="0" applyNumberFormat="1" applyFont="1" applyBorder="1"/>
    <xf numFmtId="1" fontId="7" fillId="0" borderId="25" xfId="0" applyNumberFormat="1" applyFont="1" applyBorder="1"/>
    <xf numFmtId="16" fontId="7" fillId="0" borderId="24" xfId="0" applyNumberFormat="1" applyFont="1" applyBorder="1"/>
    <xf numFmtId="164" fontId="7" fillId="0" borderId="26" xfId="0" applyNumberFormat="1" applyFont="1" applyBorder="1"/>
    <xf numFmtId="0" fontId="7" fillId="0" borderId="27" xfId="0" applyFont="1" applyBorder="1"/>
    <xf numFmtId="164" fontId="7" fillId="0" borderId="6" xfId="0" applyNumberFormat="1" applyFont="1" applyBorder="1"/>
    <xf numFmtId="16" fontId="7" fillId="0" borderId="7" xfId="0" applyNumberFormat="1" applyFont="1" applyBorder="1"/>
    <xf numFmtId="0" fontId="7" fillId="0" borderId="8" xfId="0" applyFont="1" applyBorder="1"/>
    <xf numFmtId="166" fontId="7" fillId="0" borderId="8" xfId="0" applyNumberFormat="1" applyFont="1" applyBorder="1"/>
    <xf numFmtId="164" fontId="7" fillId="0" borderId="8" xfId="0" applyNumberFormat="1" applyFont="1" applyBorder="1"/>
    <xf numFmtId="1" fontId="7" fillId="0" borderId="8" xfId="0" applyNumberFormat="1" applyFont="1" applyBorder="1"/>
    <xf numFmtId="164" fontId="7" fillId="0" borderId="4" xfId="0" applyNumberFormat="1" applyFont="1" applyBorder="1"/>
    <xf numFmtId="17" fontId="9" fillId="0" borderId="25" xfId="0" quotePrefix="1" applyNumberFormat="1" applyFont="1" applyBorder="1"/>
    <xf numFmtId="0" fontId="7" fillId="0" borderId="7" xfId="0" applyFont="1" applyBorder="1"/>
    <xf numFmtId="0" fontId="7" fillId="0" borderId="25" xfId="0" quotePrefix="1" applyFont="1" applyBorder="1"/>
    <xf numFmtId="0" fontId="7" fillId="0" borderId="24" xfId="0" applyFont="1" applyBorder="1"/>
    <xf numFmtId="17" fontId="7" fillId="0" borderId="25" xfId="0" quotePrefix="1" applyNumberFormat="1" applyFont="1" applyBorder="1"/>
    <xf numFmtId="16" fontId="7" fillId="0" borderId="27" xfId="0" applyNumberFormat="1" applyFont="1" applyBorder="1"/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/>
    </xf>
    <xf numFmtId="164" fontId="3" fillId="2" borderId="18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6" fillId="2" borderId="14" xfId="0" applyNumberFormat="1" applyFont="1" applyFill="1" applyBorder="1" applyAlignment="1">
      <alignment horizontal="center" vertical="center"/>
    </xf>
    <xf numFmtId="166" fontId="6" fillId="2" borderId="20" xfId="0" applyNumberFormat="1" applyFont="1" applyFill="1" applyBorder="1" applyAlignment="1">
      <alignment horizontal="center" vertical="center"/>
    </xf>
    <xf numFmtId="166" fontId="6" fillId="2" borderId="15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quotePrefix="1" applyFont="1" applyBorder="1"/>
    <xf numFmtId="166" fontId="6" fillId="2" borderId="32" xfId="0" applyNumberFormat="1" applyFont="1" applyFill="1" applyBorder="1" applyAlignment="1">
      <alignment horizontal="center"/>
    </xf>
    <xf numFmtId="166" fontId="6" fillId="2" borderId="33" xfId="0" applyNumberFormat="1" applyFont="1" applyFill="1" applyBorder="1" applyAlignment="1">
      <alignment horizontal="center"/>
    </xf>
    <xf numFmtId="166" fontId="6" fillId="2" borderId="12" xfId="0" applyNumberFormat="1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166" fontId="3" fillId="0" borderId="17" xfId="1" applyNumberFormat="1" applyFont="1" applyBorder="1" applyAlignment="1">
      <alignment horizontal="center"/>
    </xf>
    <xf numFmtId="166" fontId="3" fillId="0" borderId="18" xfId="1" applyNumberFormat="1" applyFont="1" applyBorder="1" applyAlignment="1">
      <alignment horizontal="center"/>
    </xf>
    <xf numFmtId="16" fontId="3" fillId="0" borderId="17" xfId="0" applyNumberFormat="1" applyFont="1" applyBorder="1" applyAlignment="1">
      <alignment horizontal="center"/>
    </xf>
    <xf numFmtId="166" fontId="3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" fontId="3" fillId="0" borderId="20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6" fontId="3" fillId="0" borderId="20" xfId="0" applyNumberFormat="1" applyFont="1" applyBorder="1" applyAlignment="1">
      <alignment horizontal="center"/>
    </xf>
    <xf numFmtId="166" fontId="3" fillId="0" borderId="21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25" xfId="0" applyNumberFormat="1" applyFont="1" applyBorder="1" applyAlignment="1">
      <alignment horizontal="center"/>
    </xf>
    <xf numFmtId="166" fontId="3" fillId="0" borderId="26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6" fillId="2" borderId="17" xfId="0" applyNumberFormat="1" applyFont="1" applyFill="1" applyBorder="1" applyAlignment="1">
      <alignment horizontal="center"/>
    </xf>
    <xf numFmtId="166" fontId="6" fillId="2" borderId="18" xfId="0" applyNumberFormat="1" applyFont="1" applyFill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21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0" xfId="0" applyFont="1" applyAlignment="1"/>
    <xf numFmtId="0" fontId="3" fillId="0" borderId="0" xfId="0" applyFont="1" applyAlignment="1"/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F9CFF6"/>
      <color rgb="FFF197EB"/>
      <color rgb="FFE11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BFD7-BF5C-4C7C-8B74-26799DC10FFE}">
  <dimension ref="A2:K43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12.85546875" customWidth="1"/>
    <col min="2" max="2" width="34.140625" customWidth="1"/>
    <col min="3" max="3" width="6.140625" customWidth="1"/>
    <col min="4" max="4" width="19.28515625" customWidth="1"/>
    <col min="5" max="5" width="17.42578125" customWidth="1"/>
    <col min="7" max="7" width="9.28515625" customWidth="1"/>
    <col min="8" max="8" width="17.5703125" customWidth="1"/>
    <col min="9" max="9" width="24.28515625" customWidth="1"/>
    <col min="10" max="10" width="32.7109375" customWidth="1"/>
    <col min="11" max="11" width="16.140625" customWidth="1"/>
  </cols>
  <sheetData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1"/>
      <c r="G3" s="1"/>
      <c r="H3" s="1"/>
      <c r="I3" s="1"/>
      <c r="J3" s="1"/>
    </row>
    <row r="4" spans="1:11" ht="15.75" thickBot="1" x14ac:dyDescent="0.3">
      <c r="A4" s="5" t="s">
        <v>5</v>
      </c>
      <c r="B4" s="6" t="s">
        <v>6</v>
      </c>
      <c r="C4" s="6"/>
      <c r="D4" s="33">
        <v>5000000</v>
      </c>
      <c r="E4" s="33"/>
      <c r="F4" s="1"/>
      <c r="G4" s="1"/>
      <c r="H4" s="1"/>
      <c r="I4" s="1"/>
      <c r="J4" s="1"/>
    </row>
    <row r="5" spans="1:11" ht="15.75" thickBot="1" x14ac:dyDescent="0.3">
      <c r="A5" s="5" t="s">
        <v>7</v>
      </c>
      <c r="B5" s="6" t="s">
        <v>8</v>
      </c>
      <c r="C5" s="6"/>
      <c r="D5" s="33">
        <v>208080282</v>
      </c>
      <c r="E5" s="33"/>
      <c r="F5" s="1"/>
      <c r="G5" s="246" t="s">
        <v>83</v>
      </c>
      <c r="H5" s="247"/>
      <c r="I5" s="247"/>
      <c r="J5" s="248"/>
    </row>
    <row r="6" spans="1:11" ht="15.75" thickBot="1" x14ac:dyDescent="0.3">
      <c r="A6" s="5" t="s">
        <v>9</v>
      </c>
      <c r="B6" s="6" t="s">
        <v>10</v>
      </c>
      <c r="C6" s="6"/>
      <c r="D6" s="33">
        <v>90405000</v>
      </c>
      <c r="E6" s="33"/>
      <c r="F6" s="1"/>
      <c r="G6" s="1"/>
      <c r="H6" s="1"/>
      <c r="I6" s="1"/>
      <c r="J6" s="1"/>
    </row>
    <row r="7" spans="1:11" ht="15.75" thickBot="1" x14ac:dyDescent="0.3">
      <c r="A7" s="5" t="s">
        <v>11</v>
      </c>
      <c r="B7" s="6" t="s">
        <v>12</v>
      </c>
      <c r="C7" s="6"/>
      <c r="D7" s="33">
        <v>181500000</v>
      </c>
      <c r="E7" s="33"/>
      <c r="F7" s="1"/>
      <c r="G7" s="52" t="s">
        <v>0</v>
      </c>
      <c r="H7" s="53" t="s">
        <v>84</v>
      </c>
      <c r="I7" s="53" t="s">
        <v>85</v>
      </c>
      <c r="J7" s="53" t="s">
        <v>86</v>
      </c>
    </row>
    <row r="8" spans="1:11" ht="15.75" thickBot="1" x14ac:dyDescent="0.3">
      <c r="A8" s="5" t="s">
        <v>13</v>
      </c>
      <c r="B8" s="6" t="s">
        <v>14</v>
      </c>
      <c r="C8" s="6"/>
      <c r="D8" s="33"/>
      <c r="E8" s="33">
        <v>10840000</v>
      </c>
      <c r="F8" s="1"/>
      <c r="G8" s="54" t="s">
        <v>87</v>
      </c>
      <c r="H8" s="6" t="s">
        <v>88</v>
      </c>
      <c r="I8" s="33">
        <v>104000000</v>
      </c>
      <c r="J8" s="6" t="s">
        <v>89</v>
      </c>
    </row>
    <row r="9" spans="1:11" ht="15.75" thickBot="1" x14ac:dyDescent="0.3">
      <c r="A9" s="5" t="s">
        <v>15</v>
      </c>
      <c r="B9" s="6" t="s">
        <v>16</v>
      </c>
      <c r="C9" s="6"/>
      <c r="D9" s="33">
        <v>2100000</v>
      </c>
      <c r="E9" s="33"/>
      <c r="F9" s="1"/>
      <c r="G9" s="54" t="s">
        <v>90</v>
      </c>
      <c r="H9" s="6" t="s">
        <v>91</v>
      </c>
      <c r="I9" s="33">
        <v>77500000</v>
      </c>
      <c r="J9" s="6" t="s">
        <v>92</v>
      </c>
    </row>
    <row r="10" spans="1:11" ht="15.75" thickBot="1" x14ac:dyDescent="0.3">
      <c r="A10" s="5" t="s">
        <v>17</v>
      </c>
      <c r="B10" s="6" t="s">
        <v>18</v>
      </c>
      <c r="C10" s="6"/>
      <c r="D10" s="33">
        <v>891600000</v>
      </c>
      <c r="E10" s="33"/>
      <c r="F10" s="1"/>
      <c r="G10" s="54" t="s">
        <v>93</v>
      </c>
      <c r="H10" s="6" t="s">
        <v>94</v>
      </c>
      <c r="I10" s="33">
        <v>50000000</v>
      </c>
      <c r="J10" s="6"/>
    </row>
    <row r="11" spans="1:11" ht="15.75" thickBot="1" x14ac:dyDescent="0.3">
      <c r="A11" s="5" t="s">
        <v>19</v>
      </c>
      <c r="B11" s="6" t="s">
        <v>20</v>
      </c>
      <c r="C11" s="6"/>
      <c r="D11" s="33">
        <v>2580000</v>
      </c>
      <c r="E11" s="33"/>
      <c r="F11" s="1"/>
      <c r="G11" s="144" t="s">
        <v>73</v>
      </c>
      <c r="H11" s="147"/>
      <c r="I11" s="35">
        <f>SUM(I8:I10)</f>
        <v>231500000</v>
      </c>
      <c r="J11" s="6"/>
    </row>
    <row r="12" spans="1:11" ht="15.75" thickBot="1" x14ac:dyDescent="0.3">
      <c r="A12" s="5" t="s">
        <v>21</v>
      </c>
      <c r="B12" s="6" t="s">
        <v>22</v>
      </c>
      <c r="C12" s="6"/>
      <c r="D12" s="33">
        <v>5900000</v>
      </c>
      <c r="E12" s="33"/>
      <c r="F12" s="1"/>
      <c r="G12" s="55"/>
      <c r="H12" s="1"/>
      <c r="I12" s="42"/>
      <c r="J12" s="1"/>
    </row>
    <row r="13" spans="1:11" ht="15.75" thickBot="1" x14ac:dyDescent="0.3">
      <c r="A13" s="5" t="s">
        <v>23</v>
      </c>
      <c r="B13" s="6" t="s">
        <v>24</v>
      </c>
      <c r="C13" s="6"/>
      <c r="D13" s="33">
        <v>19600000</v>
      </c>
      <c r="E13" s="33"/>
      <c r="F13" s="1"/>
      <c r="G13" s="56"/>
      <c r="H13" s="56"/>
      <c r="I13" s="57"/>
      <c r="J13" s="56"/>
    </row>
    <row r="14" spans="1:11" ht="15.75" thickBot="1" x14ac:dyDescent="0.3">
      <c r="A14" s="5" t="s">
        <v>25</v>
      </c>
      <c r="B14" s="6" t="s">
        <v>26</v>
      </c>
      <c r="C14" s="6"/>
      <c r="D14" s="33">
        <v>32000000</v>
      </c>
      <c r="E14" s="33"/>
      <c r="F14" s="1"/>
      <c r="G14" s="148" t="s">
        <v>150</v>
      </c>
      <c r="H14" s="149"/>
      <c r="I14" s="149"/>
      <c r="J14" s="149"/>
      <c r="K14" s="150"/>
    </row>
    <row r="15" spans="1:11" ht="17.25" customHeight="1" thickBot="1" x14ac:dyDescent="0.3">
      <c r="A15" s="5" t="s">
        <v>27</v>
      </c>
      <c r="B15" s="6" t="s">
        <v>28</v>
      </c>
      <c r="C15" s="6"/>
      <c r="D15" s="33">
        <v>31200000</v>
      </c>
      <c r="E15" s="33"/>
      <c r="F15" s="1"/>
      <c r="G15" s="114" t="s">
        <v>151</v>
      </c>
      <c r="H15" s="115" t="s">
        <v>152</v>
      </c>
      <c r="I15" s="115" t="s">
        <v>153</v>
      </c>
      <c r="J15" s="115" t="s">
        <v>154</v>
      </c>
      <c r="K15" s="116" t="s">
        <v>155</v>
      </c>
    </row>
    <row r="16" spans="1:11" ht="15.75" thickBot="1" x14ac:dyDescent="0.3">
      <c r="A16" s="5" t="s">
        <v>29</v>
      </c>
      <c r="B16" s="6" t="s">
        <v>30</v>
      </c>
      <c r="C16" s="6"/>
      <c r="D16" s="33">
        <v>3000000</v>
      </c>
      <c r="E16" s="33"/>
      <c r="F16" s="1"/>
      <c r="G16" s="54" t="s">
        <v>95</v>
      </c>
      <c r="H16" s="6" t="s">
        <v>96</v>
      </c>
      <c r="I16" s="99">
        <v>3</v>
      </c>
      <c r="J16" s="100">
        <v>21000000</v>
      </c>
      <c r="K16" s="101">
        <f>(I16*J16)</f>
        <v>63000000</v>
      </c>
    </row>
    <row r="17" spans="1:11" ht="15.75" thickBot="1" x14ac:dyDescent="0.3">
      <c r="A17" s="5" t="s">
        <v>31</v>
      </c>
      <c r="B17" s="6" t="s">
        <v>32</v>
      </c>
      <c r="C17" s="6"/>
      <c r="D17" s="33">
        <v>165000000</v>
      </c>
      <c r="E17" s="33"/>
      <c r="F17" s="1"/>
      <c r="G17" s="54" t="s">
        <v>97</v>
      </c>
      <c r="H17" s="6" t="s">
        <v>157</v>
      </c>
      <c r="I17" s="99">
        <v>2</v>
      </c>
      <c r="J17" s="100">
        <v>18750000</v>
      </c>
      <c r="K17" s="101">
        <f t="shared" ref="K17:K18" si="0">(I17*J17)</f>
        <v>37500000</v>
      </c>
    </row>
    <row r="18" spans="1:11" ht="15.75" thickBot="1" x14ac:dyDescent="0.3">
      <c r="A18" s="5" t="s">
        <v>33</v>
      </c>
      <c r="B18" s="6" t="s">
        <v>34</v>
      </c>
      <c r="C18" s="6"/>
      <c r="D18" s="33">
        <v>210000000</v>
      </c>
      <c r="E18" s="33"/>
      <c r="F18" s="1"/>
      <c r="G18" s="54" t="s">
        <v>98</v>
      </c>
      <c r="H18" s="6" t="s">
        <v>99</v>
      </c>
      <c r="I18" s="99">
        <v>1</v>
      </c>
      <c r="J18" s="100">
        <v>15000000</v>
      </c>
      <c r="K18" s="101">
        <f t="shared" si="0"/>
        <v>15000000</v>
      </c>
    </row>
    <row r="19" spans="1:11" ht="15.75" thickBot="1" x14ac:dyDescent="0.3">
      <c r="A19" s="5" t="s">
        <v>35</v>
      </c>
      <c r="B19" s="6" t="s">
        <v>36</v>
      </c>
      <c r="C19" s="6"/>
      <c r="D19" s="33"/>
      <c r="E19" s="33">
        <v>105000000</v>
      </c>
      <c r="F19" s="1"/>
      <c r="G19" s="102" t="s">
        <v>156</v>
      </c>
      <c r="H19" s="103"/>
      <c r="I19" s="103">
        <f>SUM(I16:I18)</f>
        <v>6</v>
      </c>
      <c r="J19" s="104"/>
      <c r="K19" s="105">
        <f>SUM(K16:K18)</f>
        <v>115500000</v>
      </c>
    </row>
    <row r="20" spans="1:11" ht="15.75" thickBot="1" x14ac:dyDescent="0.3">
      <c r="A20" s="5" t="s">
        <v>37</v>
      </c>
      <c r="B20" s="6" t="s">
        <v>38</v>
      </c>
      <c r="C20" s="6"/>
      <c r="D20" s="33">
        <v>175000000</v>
      </c>
      <c r="E20" s="33"/>
      <c r="F20" s="1"/>
      <c r="G20" s="1"/>
      <c r="H20" s="1"/>
      <c r="I20" s="1"/>
      <c r="J20" s="1"/>
    </row>
    <row r="21" spans="1:11" ht="15.75" thickBot="1" x14ac:dyDescent="0.3">
      <c r="A21" s="5" t="s">
        <v>39</v>
      </c>
      <c r="B21" s="6" t="s">
        <v>40</v>
      </c>
      <c r="C21" s="6"/>
      <c r="D21" s="33"/>
      <c r="E21" s="33">
        <v>108862304</v>
      </c>
      <c r="F21" s="1"/>
      <c r="G21" s="1"/>
      <c r="H21" s="1"/>
      <c r="I21" s="1"/>
      <c r="J21" s="1"/>
    </row>
    <row r="22" spans="1:11" ht="15.75" thickBot="1" x14ac:dyDescent="0.3">
      <c r="A22" s="5" t="s">
        <v>41</v>
      </c>
      <c r="B22" s="6" t="s">
        <v>42</v>
      </c>
      <c r="C22" s="6"/>
      <c r="D22" s="33">
        <v>220000000</v>
      </c>
      <c r="E22" s="33"/>
      <c r="F22" s="1"/>
      <c r="G22" s="117"/>
      <c r="H22" s="117"/>
      <c r="I22" s="117"/>
      <c r="J22" s="117"/>
      <c r="K22" s="117"/>
    </row>
    <row r="23" spans="1:11" ht="15.75" customHeight="1" thickBot="1" x14ac:dyDescent="0.3">
      <c r="A23" s="5" t="s">
        <v>43</v>
      </c>
      <c r="B23" s="6" t="s">
        <v>140</v>
      </c>
      <c r="C23" s="6"/>
      <c r="D23" s="33"/>
      <c r="E23" s="33">
        <v>188240740</v>
      </c>
      <c r="F23" s="1"/>
      <c r="G23" s="109"/>
      <c r="H23" s="110"/>
      <c r="I23" s="110"/>
      <c r="J23" s="110"/>
      <c r="K23" s="109"/>
    </row>
    <row r="24" spans="1:11" ht="15.75" thickBot="1" x14ac:dyDescent="0.3">
      <c r="A24" s="5" t="s">
        <v>44</v>
      </c>
      <c r="B24" s="6" t="s">
        <v>45</v>
      </c>
      <c r="C24" s="6"/>
      <c r="D24" s="33"/>
      <c r="E24" s="33">
        <v>196000000</v>
      </c>
      <c r="F24" s="1"/>
      <c r="G24" s="108"/>
      <c r="H24" s="108"/>
      <c r="I24" s="111"/>
      <c r="J24" s="112"/>
      <c r="K24" s="112"/>
    </row>
    <row r="25" spans="1:11" ht="15.75" thickBot="1" x14ac:dyDescent="0.3">
      <c r="A25" s="5" t="s">
        <v>46</v>
      </c>
      <c r="B25" s="6" t="s">
        <v>47</v>
      </c>
      <c r="C25" s="6"/>
      <c r="D25" s="33"/>
      <c r="E25" s="33">
        <v>23520000</v>
      </c>
      <c r="F25" s="1"/>
      <c r="G25" s="108"/>
      <c r="H25" s="108"/>
      <c r="I25" s="111"/>
      <c r="J25" s="112"/>
      <c r="K25" s="112"/>
    </row>
    <row r="26" spans="1:11" ht="15.75" thickBot="1" x14ac:dyDescent="0.3">
      <c r="A26" s="5" t="s">
        <v>48</v>
      </c>
      <c r="B26" s="6" t="s">
        <v>49</v>
      </c>
      <c r="C26" s="6"/>
      <c r="D26" s="33"/>
      <c r="E26" s="33"/>
      <c r="F26" s="1"/>
      <c r="G26" s="108"/>
      <c r="H26" s="108"/>
      <c r="I26" s="111"/>
      <c r="J26" s="112"/>
      <c r="K26" s="112"/>
    </row>
    <row r="27" spans="1:11" ht="15.75" thickBot="1" x14ac:dyDescent="0.3">
      <c r="A27" s="7" t="s">
        <v>74</v>
      </c>
      <c r="B27" s="6" t="s">
        <v>50</v>
      </c>
      <c r="C27" s="6"/>
      <c r="D27" s="33"/>
      <c r="E27" s="33">
        <v>301909436</v>
      </c>
      <c r="F27" s="1"/>
      <c r="G27" s="110"/>
      <c r="H27" s="110"/>
      <c r="I27" s="110"/>
      <c r="J27" s="113"/>
      <c r="K27" s="113"/>
    </row>
    <row r="28" spans="1:11" ht="15.75" thickBot="1" x14ac:dyDescent="0.3">
      <c r="A28" s="5" t="s">
        <v>51</v>
      </c>
      <c r="B28" s="6" t="s">
        <v>52</v>
      </c>
      <c r="C28" s="6"/>
      <c r="D28" s="33"/>
      <c r="E28" s="33">
        <v>700000000</v>
      </c>
      <c r="F28" s="1"/>
      <c r="G28" s="58"/>
      <c r="H28" s="58"/>
      <c r="I28" s="59"/>
      <c r="J28" s="58"/>
    </row>
    <row r="29" spans="1:11" ht="15.75" thickBot="1" x14ac:dyDescent="0.3">
      <c r="A29" s="5" t="s">
        <v>53</v>
      </c>
      <c r="B29" s="6" t="s">
        <v>54</v>
      </c>
      <c r="C29" s="6"/>
      <c r="D29" s="33"/>
      <c r="E29" s="33">
        <v>576000000</v>
      </c>
      <c r="F29" s="1"/>
      <c r="G29" s="118"/>
      <c r="H29" s="118"/>
      <c r="I29" s="60"/>
      <c r="J29" s="58"/>
    </row>
    <row r="30" spans="1:11" ht="15.75" thickBot="1" x14ac:dyDescent="0.3">
      <c r="A30" s="5" t="s">
        <v>55</v>
      </c>
      <c r="B30" s="6" t="s">
        <v>56</v>
      </c>
      <c r="C30" s="6"/>
      <c r="D30" s="33"/>
      <c r="E30" s="33">
        <v>975700000</v>
      </c>
      <c r="F30" s="1"/>
      <c r="G30" s="13"/>
      <c r="H30" s="13"/>
      <c r="I30" s="13"/>
      <c r="J30" s="13"/>
    </row>
    <row r="31" spans="1:11" ht="15.75" thickBot="1" x14ac:dyDescent="0.3">
      <c r="A31" s="7" t="s">
        <v>75</v>
      </c>
      <c r="B31" s="6" t="s">
        <v>57</v>
      </c>
      <c r="C31" s="6"/>
      <c r="D31" s="33">
        <v>9757000</v>
      </c>
      <c r="E31" s="33"/>
      <c r="F31" s="1"/>
      <c r="G31" s="13"/>
      <c r="H31" s="13"/>
      <c r="I31" s="13"/>
      <c r="J31" s="13"/>
    </row>
    <row r="32" spans="1:11" ht="15.75" thickBot="1" x14ac:dyDescent="0.3">
      <c r="A32" s="7" t="s">
        <v>76</v>
      </c>
      <c r="B32" s="6" t="s">
        <v>58</v>
      </c>
      <c r="C32" s="6"/>
      <c r="D32" s="33">
        <v>29271000</v>
      </c>
      <c r="E32" s="33"/>
      <c r="F32" s="1"/>
      <c r="G32" s="13"/>
      <c r="H32" s="13"/>
      <c r="I32" s="13"/>
      <c r="J32" s="13"/>
    </row>
    <row r="33" spans="1:10" ht="15.75" thickBot="1" x14ac:dyDescent="0.3">
      <c r="A33" s="5" t="s">
        <v>59</v>
      </c>
      <c r="B33" s="6" t="s">
        <v>60</v>
      </c>
      <c r="C33" s="6"/>
      <c r="D33" s="33">
        <v>682990000</v>
      </c>
      <c r="E33" s="33"/>
      <c r="F33" s="1"/>
      <c r="G33" s="13"/>
      <c r="H33" s="13"/>
      <c r="I33" s="13"/>
      <c r="J33" s="13"/>
    </row>
    <row r="34" spans="1:10" x14ac:dyDescent="0.25">
      <c r="A34" s="8" t="s">
        <v>61</v>
      </c>
      <c r="B34" s="9" t="s">
        <v>62</v>
      </c>
      <c r="C34" s="9"/>
      <c r="D34" s="34">
        <v>50000000</v>
      </c>
      <c r="E34" s="34"/>
      <c r="F34" s="1"/>
      <c r="G34" s="1"/>
      <c r="H34" s="1"/>
      <c r="I34" s="1"/>
      <c r="J34" s="1"/>
    </row>
    <row r="35" spans="1:10" ht="15.75" thickBot="1" x14ac:dyDescent="0.3">
      <c r="A35" s="7" t="s">
        <v>77</v>
      </c>
      <c r="B35" s="6" t="s">
        <v>63</v>
      </c>
      <c r="C35" s="6"/>
      <c r="D35" s="33">
        <v>100000000</v>
      </c>
      <c r="E35" s="33"/>
      <c r="F35" s="1"/>
      <c r="G35" s="1"/>
      <c r="H35" s="1"/>
      <c r="I35" s="1"/>
      <c r="J35" s="1"/>
    </row>
    <row r="36" spans="1:10" ht="15.75" thickBot="1" x14ac:dyDescent="0.3">
      <c r="A36" s="7" t="s">
        <v>78</v>
      </c>
      <c r="B36" s="6" t="s">
        <v>64</v>
      </c>
      <c r="C36" s="6"/>
      <c r="D36" s="33">
        <v>12700000</v>
      </c>
      <c r="E36" s="33"/>
      <c r="F36" s="1"/>
      <c r="G36" s="1"/>
      <c r="H36" s="1"/>
      <c r="I36" s="1"/>
      <c r="J36" s="1"/>
    </row>
    <row r="37" spans="1:10" ht="15.75" thickBot="1" x14ac:dyDescent="0.3">
      <c r="A37" s="7" t="s">
        <v>79</v>
      </c>
      <c r="B37" s="6" t="s">
        <v>65</v>
      </c>
      <c r="C37" s="6"/>
      <c r="D37" s="33">
        <v>6850000</v>
      </c>
      <c r="E37" s="33"/>
      <c r="F37" s="1"/>
      <c r="G37" s="1"/>
      <c r="H37" s="1"/>
      <c r="I37" s="1"/>
      <c r="J37" s="1"/>
    </row>
    <row r="38" spans="1:10" ht="15.75" thickBot="1" x14ac:dyDescent="0.3">
      <c r="A38" s="7" t="s">
        <v>80</v>
      </c>
      <c r="B38" s="6" t="s">
        <v>66</v>
      </c>
      <c r="C38" s="6"/>
      <c r="D38" s="33">
        <v>1600000</v>
      </c>
      <c r="E38" s="33"/>
      <c r="F38" s="1"/>
      <c r="G38" s="1"/>
      <c r="H38" s="1"/>
      <c r="I38" s="1"/>
      <c r="J38" s="1"/>
    </row>
    <row r="39" spans="1:10" ht="15.75" thickBot="1" x14ac:dyDescent="0.3">
      <c r="A39" s="5" t="s">
        <v>67</v>
      </c>
      <c r="B39" s="6" t="s">
        <v>68</v>
      </c>
      <c r="C39" s="6"/>
      <c r="D39" s="33"/>
      <c r="E39" s="33">
        <v>3500000</v>
      </c>
      <c r="F39" s="1"/>
      <c r="G39" s="1"/>
      <c r="H39" s="1"/>
      <c r="I39" s="1"/>
      <c r="J39" s="1"/>
    </row>
    <row r="40" spans="1:10" ht="15.75" thickBot="1" x14ac:dyDescent="0.3">
      <c r="A40" s="7" t="s">
        <v>81</v>
      </c>
      <c r="B40" s="6" t="s">
        <v>69</v>
      </c>
      <c r="C40" s="6"/>
      <c r="D40" s="33"/>
      <c r="E40" s="33">
        <v>12045000</v>
      </c>
      <c r="F40" s="1"/>
      <c r="G40" s="1"/>
      <c r="H40" s="1"/>
      <c r="I40" s="1"/>
      <c r="J40" s="1"/>
    </row>
    <row r="41" spans="1:10" ht="15.75" thickBot="1" x14ac:dyDescent="0.3">
      <c r="A41" s="5" t="s">
        <v>70</v>
      </c>
      <c r="B41" s="6" t="s">
        <v>71</v>
      </c>
      <c r="C41" s="6"/>
      <c r="D41" s="33">
        <v>55000</v>
      </c>
      <c r="E41" s="33"/>
      <c r="F41" s="1"/>
      <c r="G41" s="1"/>
      <c r="H41" s="1"/>
      <c r="I41" s="1"/>
      <c r="J41" s="1"/>
    </row>
    <row r="42" spans="1:10" ht="15.75" thickBot="1" x14ac:dyDescent="0.3">
      <c r="A42" s="7" t="s">
        <v>82</v>
      </c>
      <c r="B42" s="6" t="s">
        <v>72</v>
      </c>
      <c r="C42" s="6"/>
      <c r="D42" s="33">
        <v>65429198</v>
      </c>
      <c r="E42" s="33"/>
      <c r="F42" s="1"/>
      <c r="G42" s="1"/>
      <c r="H42" s="1"/>
      <c r="I42" s="1"/>
      <c r="J42" s="1"/>
    </row>
    <row r="43" spans="1:10" ht="15.75" thickBot="1" x14ac:dyDescent="0.3">
      <c r="A43" s="144" t="s">
        <v>73</v>
      </c>
      <c r="B43" s="145"/>
      <c r="C43" s="146"/>
      <c r="D43" s="35">
        <f>SUM(D4:D42)</f>
        <v>3201617480</v>
      </c>
      <c r="E43" s="35">
        <f>SUM(E4:E42)</f>
        <v>3201617480</v>
      </c>
      <c r="F43" s="1"/>
      <c r="G43" s="1"/>
      <c r="H43" s="1"/>
      <c r="I43" s="1"/>
      <c r="J43" s="1"/>
    </row>
  </sheetData>
  <mergeCells count="4">
    <mergeCell ref="A43:C43"/>
    <mergeCell ref="G5:J5"/>
    <mergeCell ref="G11:H11"/>
    <mergeCell ref="G14:K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B46D-EB55-443E-B621-CE7AC47F7703}">
  <dimension ref="A1:M101"/>
  <sheetViews>
    <sheetView topLeftCell="A5" zoomScale="73" zoomScaleNormal="73" workbookViewId="0">
      <selection activeCell="D25" sqref="D25"/>
    </sheetView>
  </sheetViews>
  <sheetFormatPr defaultRowHeight="14.25" x14ac:dyDescent="0.2"/>
  <cols>
    <col min="1" max="1" width="9.140625" style="1" customWidth="1"/>
    <col min="2" max="2" width="10.85546875" style="1" customWidth="1"/>
    <col min="3" max="3" width="41.42578125" style="1" customWidth="1"/>
    <col min="4" max="4" width="4" style="1" bestFit="1" customWidth="1"/>
    <col min="5" max="5" width="19.7109375" style="1" customWidth="1"/>
    <col min="6" max="6" width="22.5703125" style="1" customWidth="1"/>
    <col min="7" max="7" width="16.42578125" style="1" customWidth="1"/>
    <col min="8" max="8" width="13" style="1" customWidth="1"/>
    <col min="9" max="9" width="19.42578125" style="1" customWidth="1"/>
    <col min="10" max="10" width="15.85546875" style="1" customWidth="1"/>
    <col min="11" max="11" width="11.28515625" style="1" customWidth="1"/>
    <col min="12" max="12" width="17.5703125" style="1" customWidth="1"/>
    <col min="13" max="13" width="14.42578125" style="1" customWidth="1"/>
    <col min="14" max="16384" width="9.140625" style="1"/>
  </cols>
  <sheetData>
    <row r="1" spans="1:13" ht="15" thickBot="1" x14ac:dyDescent="0.25"/>
    <row r="2" spans="1:13" ht="18" x14ac:dyDescent="0.25">
      <c r="A2" s="234" t="s">
        <v>164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6"/>
    </row>
    <row r="3" spans="1:13" ht="18.75" thickBot="1" x14ac:dyDescent="0.3">
      <c r="A3" s="237" t="s">
        <v>169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9"/>
    </row>
    <row r="4" spans="1:13" ht="15" thickBot="1" x14ac:dyDescent="0.25"/>
    <row r="5" spans="1:13" ht="15" x14ac:dyDescent="0.2">
      <c r="A5" s="156" t="s">
        <v>100</v>
      </c>
      <c r="B5" s="151" t="s">
        <v>101</v>
      </c>
      <c r="C5" s="151" t="s">
        <v>103</v>
      </c>
      <c r="D5" s="151" t="s">
        <v>104</v>
      </c>
      <c r="E5" s="151" t="s">
        <v>105</v>
      </c>
      <c r="F5" s="151" t="s">
        <v>106</v>
      </c>
      <c r="G5" s="153" t="s">
        <v>107</v>
      </c>
      <c r="H5" s="151" t="s">
        <v>108</v>
      </c>
      <c r="I5" s="151"/>
      <c r="J5" s="151"/>
      <c r="K5" s="151" t="s">
        <v>109</v>
      </c>
      <c r="L5" s="151"/>
      <c r="M5" s="155"/>
    </row>
    <row r="6" spans="1:13" ht="15" thickBot="1" x14ac:dyDescent="0.25">
      <c r="A6" s="157"/>
      <c r="B6" s="152"/>
      <c r="C6" s="152"/>
      <c r="D6" s="152"/>
      <c r="E6" s="152"/>
      <c r="F6" s="152"/>
      <c r="G6" s="154"/>
      <c r="H6" s="119" t="s">
        <v>110</v>
      </c>
      <c r="I6" s="120" t="s">
        <v>111</v>
      </c>
      <c r="J6" s="120" t="s">
        <v>112</v>
      </c>
      <c r="K6" s="119" t="s">
        <v>110</v>
      </c>
      <c r="L6" s="120" t="s">
        <v>111</v>
      </c>
      <c r="M6" s="121" t="s">
        <v>112</v>
      </c>
    </row>
    <row r="7" spans="1:13" x14ac:dyDescent="0.2">
      <c r="A7" s="126"/>
      <c r="B7" s="122" t="s">
        <v>7</v>
      </c>
      <c r="C7" s="122" t="str">
        <f>VLOOKUP(B7,'MASTER AKUN'!$A$4:$B$42,2,FALSE)</f>
        <v>Bank</v>
      </c>
      <c r="D7" s="122"/>
      <c r="E7" s="123">
        <v>25000000</v>
      </c>
      <c r="F7" s="123"/>
      <c r="G7" s="124"/>
      <c r="H7" s="125"/>
      <c r="I7" s="124"/>
      <c r="J7" s="124"/>
      <c r="K7" s="125"/>
      <c r="L7" s="124"/>
      <c r="M7" s="127"/>
    </row>
    <row r="8" spans="1:13" x14ac:dyDescent="0.2">
      <c r="A8" s="128"/>
      <c r="B8" s="10" t="s">
        <v>55</v>
      </c>
      <c r="C8" s="10" t="str">
        <f>VLOOKUP(B8,'MASTER AKUN'!$A$4:$B$42,2,FALSE)</f>
        <v>Penjualan</v>
      </c>
      <c r="D8" s="10"/>
      <c r="E8" s="107"/>
      <c r="F8" s="107">
        <v>22500000</v>
      </c>
      <c r="G8" s="11"/>
      <c r="H8" s="12"/>
      <c r="I8" s="11"/>
      <c r="J8" s="11"/>
      <c r="K8" s="12"/>
      <c r="L8" s="11"/>
      <c r="M8" s="129"/>
    </row>
    <row r="9" spans="1:13" x14ac:dyDescent="0.2">
      <c r="A9" s="128"/>
      <c r="B9" s="10" t="s">
        <v>46</v>
      </c>
      <c r="C9" s="10" t="str">
        <f>VLOOKUP(B9,'MASTER AKUN'!$A$4:$B$42,2,FALSE)</f>
        <v>PPN Keluaran</v>
      </c>
      <c r="D9" s="10"/>
      <c r="E9" s="36"/>
      <c r="F9" s="107">
        <v>2500000</v>
      </c>
      <c r="G9" s="11"/>
      <c r="H9" s="12"/>
      <c r="I9" s="11"/>
      <c r="J9" s="11"/>
      <c r="K9" s="12"/>
      <c r="L9" s="11"/>
      <c r="M9" s="129"/>
    </row>
    <row r="10" spans="1:13" x14ac:dyDescent="0.2">
      <c r="A10" s="128"/>
      <c r="B10" s="106" t="s">
        <v>59</v>
      </c>
      <c r="C10" s="10" t="str">
        <f>VLOOKUP(B10,'MASTER AKUN'!$A$4:$B$42,2,FALSE)</f>
        <v>Harga Pokok Penjualan</v>
      </c>
      <c r="D10" s="10"/>
      <c r="E10" s="107">
        <f>M11</f>
        <v>21000000</v>
      </c>
      <c r="F10" s="107"/>
      <c r="G10" s="11"/>
      <c r="H10" s="12"/>
      <c r="I10" s="11"/>
      <c r="J10" s="11"/>
      <c r="K10" s="12"/>
      <c r="L10" s="11"/>
      <c r="M10" s="129"/>
    </row>
    <row r="11" spans="1:13" ht="15" thickBot="1" x14ac:dyDescent="0.25">
      <c r="A11" s="130"/>
      <c r="B11" s="131" t="s">
        <v>17</v>
      </c>
      <c r="C11" s="131" t="str">
        <f>VLOOKUP(B11,'MASTER AKUN'!$A$4:$B$42,2,FALSE)</f>
        <v>Persediaan Barang Dagang</v>
      </c>
      <c r="D11" s="131"/>
      <c r="E11" s="132"/>
      <c r="F11" s="132">
        <f>E10</f>
        <v>21000000</v>
      </c>
      <c r="G11" s="133" t="s">
        <v>95</v>
      </c>
      <c r="H11" s="134"/>
      <c r="I11" s="133"/>
      <c r="J11" s="133"/>
      <c r="K11" s="134">
        <v>1</v>
      </c>
      <c r="L11" s="133">
        <f>'BB PEMBANTU PERSEDIAAN '!K10</f>
        <v>21000000</v>
      </c>
      <c r="M11" s="135">
        <f>K11*L11</f>
        <v>21000000</v>
      </c>
    </row>
    <row r="12" spans="1:13" ht="15" thickBot="1" x14ac:dyDescent="0.25">
      <c r="A12" s="128"/>
      <c r="B12" s="10"/>
      <c r="C12" s="10"/>
      <c r="D12" s="10"/>
      <c r="E12" s="107"/>
      <c r="F12" s="107"/>
      <c r="G12" s="11"/>
      <c r="H12" s="12"/>
      <c r="I12" s="11"/>
      <c r="J12" s="11"/>
      <c r="K12" s="12"/>
      <c r="L12" s="11"/>
      <c r="M12" s="129"/>
    </row>
    <row r="13" spans="1:13" ht="15" x14ac:dyDescent="0.25">
      <c r="A13" s="126"/>
      <c r="B13" s="136" t="s">
        <v>78</v>
      </c>
      <c r="C13" s="122" t="str">
        <f>VLOOKUP(B13,'MASTER AKUN'!$A$4:$B$42,2,FALSE)</f>
        <v>Biaya Listrik, Telp, dan Air</v>
      </c>
      <c r="D13" s="122"/>
      <c r="E13" s="123">
        <v>5600000</v>
      </c>
      <c r="F13" s="123"/>
      <c r="G13" s="124"/>
      <c r="H13" s="125"/>
      <c r="I13" s="124"/>
      <c r="J13" s="124"/>
      <c r="K13" s="125"/>
      <c r="L13" s="124"/>
      <c r="M13" s="127"/>
    </row>
    <row r="14" spans="1:13" ht="15" thickBot="1" x14ac:dyDescent="0.25">
      <c r="A14" s="137"/>
      <c r="B14" s="131" t="s">
        <v>7</v>
      </c>
      <c r="C14" s="131" t="str">
        <f>VLOOKUP(B14,'MASTER AKUN'!$A$4:$B$42,2,FALSE)</f>
        <v>Bank</v>
      </c>
      <c r="D14" s="131"/>
      <c r="E14" s="132"/>
      <c r="F14" s="132">
        <v>5600000</v>
      </c>
      <c r="G14" s="133"/>
      <c r="H14" s="134"/>
      <c r="I14" s="133"/>
      <c r="J14" s="133"/>
      <c r="K14" s="134"/>
      <c r="L14" s="133"/>
      <c r="M14" s="135"/>
    </row>
    <row r="15" spans="1:13" x14ac:dyDescent="0.2">
      <c r="A15" s="128"/>
      <c r="B15" s="10"/>
      <c r="C15" s="10" t="e">
        <f>VLOOKUP(B15,'MASTER AKUN'!$A$4:$B$42,2,FALSE)</f>
        <v>#N/A</v>
      </c>
      <c r="D15" s="10"/>
      <c r="E15" s="107"/>
      <c r="F15" s="107"/>
      <c r="G15" s="11"/>
      <c r="H15" s="12"/>
      <c r="I15" s="11"/>
      <c r="J15" s="11"/>
      <c r="K15" s="12"/>
      <c r="L15" s="11"/>
      <c r="M15" s="129"/>
    </row>
    <row r="16" spans="1:13" x14ac:dyDescent="0.2">
      <c r="A16" s="128"/>
      <c r="B16" s="185" t="s">
        <v>61</v>
      </c>
      <c r="C16" s="10" t="str">
        <f>VLOOKUP(B16,'MASTER AKUN'!$A$4:$B$42,2,FALSE)</f>
        <v>Biaya Gaji dan Upah Penjualan</v>
      </c>
      <c r="D16" s="10"/>
      <c r="E16" s="107">
        <v>14000000</v>
      </c>
      <c r="F16" s="107"/>
      <c r="G16" s="11"/>
      <c r="H16" s="12"/>
      <c r="I16" s="11"/>
      <c r="J16" s="11"/>
      <c r="K16" s="12"/>
      <c r="L16" s="11"/>
      <c r="M16" s="129"/>
    </row>
    <row r="17" spans="1:13" x14ac:dyDescent="0.2">
      <c r="A17" s="128"/>
      <c r="B17" s="185" t="s">
        <v>77</v>
      </c>
      <c r="C17" s="10" t="str">
        <f>VLOOKUP(B17,'MASTER AKUN'!$A$4:$B$42,2,FALSE)</f>
        <v>Biaya Gaji dan Upah Adm.</v>
      </c>
      <c r="D17" s="10"/>
      <c r="E17" s="107">
        <v>14000000</v>
      </c>
      <c r="F17" s="107"/>
      <c r="G17" s="11"/>
      <c r="H17" s="12"/>
      <c r="I17" s="11"/>
      <c r="J17" s="11"/>
      <c r="K17" s="12"/>
      <c r="L17" s="11"/>
      <c r="M17" s="129"/>
    </row>
    <row r="18" spans="1:13" x14ac:dyDescent="0.2">
      <c r="A18" s="128"/>
      <c r="B18" s="10" t="s">
        <v>7</v>
      </c>
      <c r="C18" s="10" t="str">
        <f>VLOOKUP(B18,'MASTER AKUN'!$A$4:$B$42,2,FALSE)</f>
        <v>Bank</v>
      </c>
      <c r="D18" s="10"/>
      <c r="E18" s="107"/>
      <c r="F18" s="107">
        <f>E16+E17</f>
        <v>28000000</v>
      </c>
      <c r="G18" s="11"/>
      <c r="H18" s="12"/>
      <c r="I18" s="11"/>
      <c r="J18" s="11"/>
      <c r="K18" s="12"/>
      <c r="L18" s="11"/>
      <c r="M18" s="129"/>
    </row>
    <row r="19" spans="1:13" ht="15" thickBot="1" x14ac:dyDescent="0.25">
      <c r="A19" s="128"/>
      <c r="B19" s="10"/>
      <c r="C19" s="10"/>
      <c r="D19" s="10"/>
      <c r="E19" s="107"/>
      <c r="F19" s="107"/>
      <c r="G19" s="11"/>
      <c r="H19" s="12"/>
      <c r="I19" s="11"/>
      <c r="J19" s="11"/>
      <c r="K19" s="12"/>
      <c r="L19" s="11"/>
      <c r="M19" s="129"/>
    </row>
    <row r="20" spans="1:13" x14ac:dyDescent="0.2">
      <c r="A20" s="126"/>
      <c r="B20" s="138" t="s">
        <v>80</v>
      </c>
      <c r="C20" s="122" t="str">
        <f>VLOOKUP(B20,'MASTER AKUN'!$A$4:$B$42,2,FALSE)</f>
        <v>Biaya Enertein</v>
      </c>
      <c r="D20" s="122"/>
      <c r="E20" s="123">
        <v>475000</v>
      </c>
      <c r="F20" s="123"/>
      <c r="G20" s="124"/>
      <c r="H20" s="125"/>
      <c r="I20" s="124"/>
      <c r="J20" s="124"/>
      <c r="K20" s="125"/>
      <c r="L20" s="124"/>
      <c r="M20" s="127"/>
    </row>
    <row r="21" spans="1:13" ht="15" thickBot="1" x14ac:dyDescent="0.25">
      <c r="A21" s="137"/>
      <c r="B21" s="131" t="s">
        <v>5</v>
      </c>
      <c r="C21" s="131" t="str">
        <f>VLOOKUP(B21,'MASTER AKUN'!$A$4:$B$42,2,FALSE)</f>
        <v>Kas Kecil</v>
      </c>
      <c r="D21" s="131"/>
      <c r="E21" s="132"/>
      <c r="F21" s="132">
        <v>475000</v>
      </c>
      <c r="G21" s="133"/>
      <c r="H21" s="134"/>
      <c r="I21" s="133"/>
      <c r="J21" s="133"/>
      <c r="K21" s="134"/>
      <c r="L21" s="133"/>
      <c r="M21" s="135"/>
    </row>
    <row r="22" spans="1:13" ht="15" thickBot="1" x14ac:dyDescent="0.25">
      <c r="A22" s="128"/>
      <c r="B22" s="10"/>
      <c r="C22" s="10"/>
      <c r="D22" s="10"/>
      <c r="E22" s="107"/>
      <c r="F22" s="107"/>
      <c r="G22" s="11"/>
      <c r="H22" s="12"/>
      <c r="I22" s="11"/>
      <c r="J22" s="11"/>
      <c r="K22" s="12"/>
      <c r="L22" s="11"/>
      <c r="M22" s="129"/>
    </row>
    <row r="23" spans="1:13" x14ac:dyDescent="0.2">
      <c r="A23" s="139"/>
      <c r="B23" s="140" t="s">
        <v>76</v>
      </c>
      <c r="C23" s="122" t="str">
        <f>VLOOKUP(B23,'MASTER AKUN'!$A$4:$B$42,2,FALSE)</f>
        <v>Retur Penjualan</v>
      </c>
      <c r="D23" s="122"/>
      <c r="E23" s="123">
        <v>22500000</v>
      </c>
      <c r="F23" s="123"/>
      <c r="G23" s="124"/>
      <c r="H23" s="125"/>
      <c r="I23" s="124"/>
      <c r="J23" s="124"/>
      <c r="K23" s="125"/>
      <c r="L23" s="124"/>
      <c r="M23" s="127"/>
    </row>
    <row r="24" spans="1:13" x14ac:dyDescent="0.2">
      <c r="A24" s="141"/>
      <c r="B24" s="10" t="s">
        <v>46</v>
      </c>
      <c r="C24" s="10" t="str">
        <f>VLOOKUP(B24,'MASTER AKUN'!$A$4:$B$42,2,FALSE)</f>
        <v>PPN Keluaran</v>
      </c>
      <c r="D24" s="10"/>
      <c r="E24" s="107">
        <v>2500000</v>
      </c>
      <c r="F24" s="107"/>
      <c r="G24" s="11"/>
      <c r="H24" s="12"/>
      <c r="I24" s="11"/>
      <c r="J24" s="11"/>
      <c r="K24" s="12"/>
      <c r="L24" s="11"/>
      <c r="M24" s="129"/>
    </row>
    <row r="25" spans="1:13" x14ac:dyDescent="0.2">
      <c r="A25" s="128"/>
      <c r="B25" s="14" t="s">
        <v>7</v>
      </c>
      <c r="C25" s="10" t="str">
        <f>VLOOKUP(B25,'MASTER AKUN'!$A$4:$B$42,2,FALSE)</f>
        <v>Bank</v>
      </c>
      <c r="D25" s="10"/>
      <c r="E25" s="107"/>
      <c r="F25" s="107">
        <v>25000000</v>
      </c>
      <c r="G25" s="11"/>
      <c r="H25" s="12"/>
      <c r="I25" s="11"/>
      <c r="J25" s="11"/>
      <c r="K25" s="12"/>
      <c r="L25" s="11"/>
      <c r="M25" s="129"/>
    </row>
    <row r="26" spans="1:13" x14ac:dyDescent="0.2">
      <c r="A26" s="128"/>
      <c r="B26" s="14" t="s">
        <v>17</v>
      </c>
      <c r="C26" s="10" t="str">
        <f>VLOOKUP(B26,'MASTER AKUN'!$A$4:$B$42,2,FALSE)</f>
        <v>Persediaan Barang Dagang</v>
      </c>
      <c r="D26" s="10"/>
      <c r="E26" s="107">
        <f>J26</f>
        <v>21000000</v>
      </c>
      <c r="F26" s="107"/>
      <c r="G26" s="11" t="s">
        <v>95</v>
      </c>
      <c r="H26" s="12">
        <v>1</v>
      </c>
      <c r="I26" s="11">
        <f>'BB PEMBANTU PERSEDIAAN '!K10</f>
        <v>21000000</v>
      </c>
      <c r="J26" s="11">
        <f>H26*I26</f>
        <v>21000000</v>
      </c>
      <c r="K26" s="12"/>
      <c r="L26" s="11"/>
      <c r="M26" s="129"/>
    </row>
    <row r="27" spans="1:13" ht="15" thickBot="1" x14ac:dyDescent="0.25">
      <c r="A27" s="130"/>
      <c r="B27" s="131" t="s">
        <v>59</v>
      </c>
      <c r="C27" s="131" t="str">
        <f>VLOOKUP(B27,'MASTER AKUN'!$A$4:$B$42,2,FALSE)</f>
        <v>Harga Pokok Penjualan</v>
      </c>
      <c r="D27" s="131"/>
      <c r="E27" s="132"/>
      <c r="F27" s="132">
        <f>E26</f>
        <v>21000000</v>
      </c>
      <c r="G27" s="133"/>
      <c r="H27" s="134"/>
      <c r="I27" s="133"/>
      <c r="J27" s="133"/>
      <c r="K27" s="134"/>
      <c r="L27" s="133"/>
      <c r="M27" s="135"/>
    </row>
    <row r="28" spans="1:13" x14ac:dyDescent="0.2">
      <c r="A28" s="10"/>
      <c r="B28" s="10"/>
      <c r="C28" s="10" t="e">
        <f>VLOOKUP(B28,'MASTER AKUN'!$A$4:$B$42,2,FALSE)</f>
        <v>#N/A</v>
      </c>
      <c r="D28" s="10"/>
      <c r="E28" s="11"/>
      <c r="F28" s="11"/>
      <c r="G28" s="11"/>
      <c r="H28" s="12"/>
      <c r="I28" s="11"/>
      <c r="J28" s="11"/>
      <c r="K28" s="12"/>
      <c r="L28" s="11"/>
      <c r="M28" s="11"/>
    </row>
    <row r="29" spans="1:13" x14ac:dyDescent="0.2">
      <c r="A29" s="15"/>
      <c r="B29" s="13"/>
      <c r="C29" s="10" t="e">
        <f>VLOOKUP(B29,'MASTER AKUN'!$A$4:$B$42,2,FALSE)</f>
        <v>#N/A</v>
      </c>
      <c r="D29" s="13"/>
      <c r="E29" s="16"/>
      <c r="F29" s="16"/>
      <c r="G29" s="16"/>
      <c r="H29" s="17"/>
      <c r="I29" s="16"/>
      <c r="J29" s="16"/>
      <c r="K29" s="17"/>
      <c r="L29" s="16"/>
      <c r="M29" s="16"/>
    </row>
    <row r="30" spans="1:13" x14ac:dyDescent="0.2">
      <c r="A30" s="13"/>
      <c r="B30" s="13"/>
      <c r="C30" s="10" t="e">
        <f>VLOOKUP(B30,'MASTER AKUN'!$A$4:$B$42,2,FALSE)</f>
        <v>#N/A</v>
      </c>
      <c r="D30" s="13"/>
      <c r="E30" s="16"/>
      <c r="F30" s="16"/>
      <c r="G30" s="16"/>
      <c r="H30" s="17"/>
      <c r="I30" s="16"/>
      <c r="J30" s="16"/>
      <c r="K30" s="17"/>
      <c r="L30" s="16"/>
      <c r="M30" s="16"/>
    </row>
    <row r="31" spans="1:13" x14ac:dyDescent="0.2">
      <c r="A31" s="13"/>
      <c r="B31" s="14"/>
      <c r="C31" s="10"/>
      <c r="D31" s="13"/>
      <c r="E31" s="16"/>
      <c r="F31" s="16"/>
      <c r="G31" s="16"/>
      <c r="H31" s="17"/>
      <c r="I31" s="16"/>
      <c r="J31" s="16"/>
      <c r="K31" s="17"/>
      <c r="L31" s="16"/>
      <c r="M31" s="16"/>
    </row>
    <row r="32" spans="1:13" x14ac:dyDescent="0.2">
      <c r="A32" s="13"/>
      <c r="B32" s="13"/>
      <c r="C32" s="10"/>
      <c r="D32" s="13"/>
      <c r="E32" s="16"/>
      <c r="F32" s="16"/>
      <c r="G32" s="16"/>
      <c r="H32" s="17"/>
      <c r="I32" s="16"/>
      <c r="J32" s="16"/>
      <c r="K32" s="17"/>
      <c r="L32" s="16"/>
      <c r="M32" s="16"/>
    </row>
    <row r="33" spans="1:13" x14ac:dyDescent="0.2">
      <c r="A33" s="13"/>
      <c r="B33" s="13"/>
      <c r="C33" s="10"/>
      <c r="D33" s="13"/>
      <c r="E33" s="16"/>
      <c r="F33" s="16"/>
      <c r="G33" s="16"/>
      <c r="H33" s="17"/>
      <c r="I33" s="16"/>
      <c r="J33" s="16"/>
      <c r="K33" s="17"/>
      <c r="L33" s="16"/>
      <c r="M33" s="16"/>
    </row>
    <row r="34" spans="1:13" x14ac:dyDescent="0.2">
      <c r="A34" s="15"/>
      <c r="B34" s="13"/>
      <c r="C34" s="10" t="s">
        <v>170</v>
      </c>
      <c r="D34" s="13"/>
      <c r="E34" s="16"/>
      <c r="F34" s="16"/>
      <c r="G34" s="16"/>
      <c r="H34" s="17"/>
      <c r="I34" s="16"/>
      <c r="J34" s="16"/>
      <c r="K34" s="17"/>
      <c r="L34" s="16"/>
      <c r="M34" s="16"/>
    </row>
    <row r="35" spans="1:13" x14ac:dyDescent="0.2">
      <c r="A35" s="13"/>
      <c r="B35" s="13"/>
      <c r="C35" s="10"/>
      <c r="D35" s="13"/>
      <c r="E35" s="16"/>
      <c r="F35" s="16"/>
      <c r="G35" s="16"/>
      <c r="H35" s="17"/>
      <c r="I35" s="16"/>
      <c r="J35" s="16"/>
      <c r="K35" s="17"/>
      <c r="L35" s="16"/>
      <c r="M35" s="16"/>
    </row>
    <row r="36" spans="1:13" x14ac:dyDescent="0.2">
      <c r="A36" s="13"/>
      <c r="B36" s="13"/>
      <c r="C36" s="10"/>
      <c r="D36" s="13"/>
      <c r="E36" s="16"/>
      <c r="F36" s="16"/>
      <c r="G36" s="16"/>
      <c r="H36" s="17"/>
      <c r="I36" s="16"/>
      <c r="J36" s="16"/>
      <c r="K36" s="17"/>
      <c r="L36" s="16"/>
      <c r="M36" s="16"/>
    </row>
    <row r="37" spans="1:13" x14ac:dyDescent="0.2">
      <c r="A37" s="13"/>
      <c r="B37" s="13"/>
      <c r="C37" s="10"/>
      <c r="D37" s="13"/>
      <c r="E37" s="16"/>
      <c r="F37" s="16"/>
      <c r="G37" s="16"/>
      <c r="H37" s="17"/>
      <c r="I37" s="16"/>
      <c r="J37" s="16"/>
      <c r="K37" s="17"/>
      <c r="L37" s="16"/>
      <c r="M37" s="16"/>
    </row>
    <row r="38" spans="1:13" x14ac:dyDescent="0.2">
      <c r="A38" s="13"/>
      <c r="B38" s="13"/>
      <c r="C38" s="10"/>
      <c r="D38" s="13"/>
      <c r="E38" s="16"/>
      <c r="F38" s="16"/>
      <c r="G38" s="16"/>
      <c r="H38" s="17"/>
      <c r="I38" s="16"/>
      <c r="J38" s="16"/>
      <c r="K38" s="17"/>
      <c r="L38" s="16"/>
      <c r="M38" s="16"/>
    </row>
    <row r="39" spans="1:13" x14ac:dyDescent="0.2">
      <c r="A39" s="13"/>
      <c r="B39" s="13"/>
      <c r="C39" s="10"/>
      <c r="D39" s="13"/>
      <c r="E39" s="16"/>
      <c r="F39" s="16"/>
      <c r="G39" s="16"/>
      <c r="H39" s="17"/>
      <c r="I39" s="16"/>
      <c r="J39" s="16"/>
      <c r="K39" s="17"/>
      <c r="L39" s="16"/>
      <c r="M39" s="16"/>
    </row>
    <row r="40" spans="1:13" x14ac:dyDescent="0.2">
      <c r="A40" s="15"/>
      <c r="B40" s="13"/>
      <c r="C40" s="10"/>
      <c r="D40" s="13"/>
      <c r="E40" s="16"/>
      <c r="F40" s="16"/>
      <c r="G40" s="16"/>
      <c r="H40" s="17"/>
      <c r="I40" s="16"/>
      <c r="J40" s="16"/>
      <c r="K40" s="17"/>
      <c r="L40" s="16"/>
      <c r="M40" s="16"/>
    </row>
    <row r="41" spans="1:13" x14ac:dyDescent="0.2">
      <c r="A41" s="13"/>
      <c r="B41" s="13"/>
      <c r="C41" s="10"/>
      <c r="D41" s="13"/>
      <c r="E41" s="16"/>
      <c r="F41" s="16"/>
      <c r="G41" s="16"/>
      <c r="H41" s="17"/>
      <c r="I41" s="16"/>
      <c r="J41" s="16"/>
      <c r="K41" s="17"/>
      <c r="L41" s="16"/>
      <c r="M41" s="16"/>
    </row>
    <row r="42" spans="1:13" x14ac:dyDescent="0.2">
      <c r="A42" s="13"/>
      <c r="B42" s="13"/>
      <c r="C42" s="10"/>
      <c r="D42" s="13"/>
      <c r="E42" s="16"/>
      <c r="F42" s="16"/>
      <c r="G42" s="16"/>
      <c r="H42" s="17"/>
      <c r="I42" s="16"/>
      <c r="J42" s="16"/>
      <c r="K42" s="17"/>
      <c r="L42" s="16"/>
      <c r="M42" s="16"/>
    </row>
    <row r="43" spans="1:13" x14ac:dyDescent="0.2">
      <c r="A43" s="15"/>
      <c r="B43" s="13"/>
      <c r="C43" s="10"/>
      <c r="D43" s="13"/>
      <c r="E43" s="16"/>
      <c r="F43" s="16"/>
      <c r="G43" s="16"/>
      <c r="H43" s="17"/>
      <c r="I43" s="16"/>
      <c r="J43" s="16"/>
      <c r="K43" s="17"/>
      <c r="L43" s="16"/>
      <c r="M43" s="16"/>
    </row>
    <row r="44" spans="1:13" x14ac:dyDescent="0.2">
      <c r="A44" s="13"/>
      <c r="B44" s="13"/>
      <c r="C44" s="10"/>
      <c r="D44" s="13"/>
      <c r="E44" s="16"/>
      <c r="F44" s="16"/>
      <c r="G44" s="16"/>
      <c r="H44" s="17"/>
      <c r="I44" s="16"/>
      <c r="J44" s="16"/>
      <c r="K44" s="17"/>
      <c r="L44" s="16"/>
      <c r="M44" s="16"/>
    </row>
    <row r="45" spans="1:13" x14ac:dyDescent="0.2">
      <c r="A45" s="13"/>
      <c r="B45" s="13"/>
      <c r="C45" s="13"/>
      <c r="D45" s="13"/>
      <c r="E45" s="16"/>
      <c r="F45" s="16"/>
      <c r="G45" s="16"/>
      <c r="H45" s="17"/>
      <c r="I45" s="16"/>
      <c r="J45" s="16"/>
      <c r="K45" s="17"/>
      <c r="L45" s="16"/>
      <c r="M45" s="16"/>
    </row>
    <row r="46" spans="1:13" x14ac:dyDescent="0.2">
      <c r="A46" s="15"/>
      <c r="B46" s="13"/>
      <c r="C46" s="13"/>
      <c r="D46" s="13"/>
      <c r="E46" s="16"/>
      <c r="F46" s="16"/>
      <c r="G46" s="16"/>
      <c r="H46" s="17"/>
      <c r="I46" s="16"/>
      <c r="J46" s="16"/>
      <c r="K46" s="17"/>
      <c r="L46" s="16"/>
      <c r="M46" s="16"/>
    </row>
    <row r="47" spans="1:13" x14ac:dyDescent="0.2">
      <c r="A47" s="13"/>
      <c r="B47" s="13"/>
      <c r="C47" s="13"/>
      <c r="D47" s="13"/>
      <c r="E47" s="16"/>
      <c r="F47" s="16"/>
      <c r="G47" s="16"/>
      <c r="H47" s="17"/>
      <c r="I47" s="16"/>
      <c r="J47" s="16"/>
      <c r="K47" s="17"/>
      <c r="L47" s="16"/>
      <c r="M47" s="16"/>
    </row>
    <row r="48" spans="1:13" x14ac:dyDescent="0.2">
      <c r="A48" s="13"/>
      <c r="B48" s="13"/>
      <c r="C48" s="13"/>
      <c r="D48" s="13"/>
      <c r="E48" s="16"/>
      <c r="F48" s="16"/>
      <c r="G48" s="16"/>
      <c r="H48" s="17"/>
      <c r="I48" s="16"/>
      <c r="J48" s="16"/>
      <c r="K48" s="17"/>
      <c r="L48" s="16"/>
      <c r="M48" s="16"/>
    </row>
    <row r="49" spans="1:13" x14ac:dyDescent="0.2">
      <c r="A49" s="13"/>
      <c r="B49" s="13"/>
      <c r="C49" s="13"/>
      <c r="D49" s="13"/>
      <c r="E49" s="16"/>
      <c r="F49" s="16"/>
      <c r="G49" s="16"/>
      <c r="H49" s="17"/>
      <c r="I49" s="16"/>
      <c r="J49" s="16"/>
      <c r="K49" s="17"/>
      <c r="L49" s="16"/>
      <c r="M49" s="16"/>
    </row>
    <row r="50" spans="1:13" x14ac:dyDescent="0.2">
      <c r="A50" s="13"/>
      <c r="B50" s="13"/>
      <c r="C50" s="13"/>
      <c r="D50" s="13"/>
      <c r="E50" s="16"/>
      <c r="F50" s="16"/>
      <c r="G50" s="16"/>
      <c r="H50" s="17"/>
      <c r="I50" s="16"/>
      <c r="J50" s="16"/>
      <c r="K50" s="17"/>
      <c r="L50" s="16"/>
      <c r="M50" s="16"/>
    </row>
    <row r="51" spans="1:13" x14ac:dyDescent="0.2">
      <c r="A51" s="13"/>
      <c r="B51" s="13"/>
      <c r="C51" s="13"/>
      <c r="D51" s="13"/>
      <c r="E51" s="16"/>
      <c r="F51" s="16"/>
      <c r="G51" s="16"/>
      <c r="H51" s="17"/>
      <c r="I51" s="16"/>
      <c r="J51" s="16"/>
      <c r="K51" s="17"/>
      <c r="L51" s="16"/>
      <c r="M51" s="16"/>
    </row>
    <row r="52" spans="1:13" x14ac:dyDescent="0.2">
      <c r="A52" s="13"/>
      <c r="B52" s="13"/>
      <c r="C52" s="13"/>
      <c r="D52" s="13"/>
      <c r="E52" s="16"/>
      <c r="F52" s="16"/>
      <c r="G52" s="16"/>
      <c r="H52" s="17"/>
      <c r="I52" s="16"/>
      <c r="J52" s="16"/>
      <c r="K52" s="17"/>
      <c r="L52" s="16"/>
      <c r="M52" s="16"/>
    </row>
    <row r="53" spans="1:13" x14ac:dyDescent="0.2">
      <c r="A53" s="15"/>
      <c r="B53" s="13"/>
      <c r="C53" s="13"/>
      <c r="D53" s="13"/>
      <c r="E53" s="16"/>
      <c r="F53" s="16"/>
      <c r="G53" s="16"/>
      <c r="H53" s="17"/>
      <c r="I53" s="16"/>
      <c r="J53" s="16"/>
      <c r="K53" s="17"/>
      <c r="L53" s="16"/>
      <c r="M53" s="16"/>
    </row>
    <row r="54" spans="1:13" x14ac:dyDescent="0.2">
      <c r="A54" s="13"/>
      <c r="B54" s="13"/>
      <c r="C54" s="13"/>
      <c r="D54" s="13"/>
      <c r="E54" s="16"/>
      <c r="F54" s="16"/>
      <c r="G54" s="16"/>
      <c r="H54" s="17"/>
      <c r="I54" s="16"/>
      <c r="J54" s="16"/>
      <c r="K54" s="17"/>
      <c r="L54" s="16"/>
      <c r="M54" s="16"/>
    </row>
    <row r="55" spans="1:13" x14ac:dyDescent="0.2">
      <c r="A55" s="15"/>
      <c r="B55" s="18"/>
      <c r="C55" s="13"/>
      <c r="D55" s="13"/>
      <c r="E55" s="16"/>
      <c r="F55" s="16"/>
      <c r="G55" s="16"/>
      <c r="H55" s="17"/>
      <c r="I55" s="16"/>
      <c r="J55" s="16"/>
      <c r="K55" s="17"/>
      <c r="L55" s="16"/>
      <c r="M55" s="16"/>
    </row>
    <row r="56" spans="1:13" x14ac:dyDescent="0.2">
      <c r="A56" s="13"/>
      <c r="B56" s="13"/>
      <c r="C56" s="13"/>
      <c r="D56" s="13"/>
      <c r="E56" s="16"/>
      <c r="F56" s="16"/>
      <c r="G56" s="16"/>
      <c r="H56" s="17"/>
      <c r="I56" s="16"/>
      <c r="J56" s="16"/>
      <c r="K56" s="17"/>
      <c r="L56" s="16"/>
      <c r="M56" s="16"/>
    </row>
    <row r="57" spans="1:13" x14ac:dyDescent="0.2">
      <c r="A57" s="15"/>
      <c r="B57" s="13"/>
      <c r="C57" s="13"/>
      <c r="D57" s="13"/>
      <c r="E57" s="16"/>
      <c r="F57" s="16"/>
      <c r="G57" s="16"/>
      <c r="H57" s="17"/>
      <c r="I57" s="16"/>
      <c r="J57" s="16"/>
      <c r="K57" s="17"/>
      <c r="L57" s="16"/>
      <c r="M57" s="16"/>
    </row>
    <row r="58" spans="1:13" x14ac:dyDescent="0.2">
      <c r="A58" s="13"/>
      <c r="B58" s="13"/>
      <c r="C58" s="13"/>
      <c r="D58" s="13"/>
      <c r="E58" s="16"/>
      <c r="F58" s="16"/>
      <c r="G58" s="16"/>
      <c r="H58" s="17"/>
      <c r="I58" s="16"/>
      <c r="J58" s="16"/>
      <c r="K58" s="17"/>
      <c r="L58" s="16"/>
      <c r="M58" s="16"/>
    </row>
    <row r="59" spans="1:13" x14ac:dyDescent="0.2">
      <c r="A59" s="15"/>
      <c r="B59" s="13"/>
      <c r="C59" s="13"/>
      <c r="D59" s="13"/>
      <c r="E59" s="16"/>
      <c r="F59" s="16"/>
      <c r="G59" s="16"/>
      <c r="H59" s="17"/>
      <c r="I59" s="16"/>
      <c r="J59" s="16"/>
      <c r="K59" s="17"/>
      <c r="L59" s="16"/>
      <c r="M59" s="16"/>
    </row>
    <row r="60" spans="1:13" x14ac:dyDescent="0.2">
      <c r="A60" s="15"/>
      <c r="B60" s="13"/>
      <c r="C60" s="13"/>
      <c r="D60" s="13"/>
      <c r="E60" s="16"/>
      <c r="F60" s="16"/>
      <c r="G60" s="16"/>
      <c r="H60" s="17"/>
      <c r="I60" s="16"/>
      <c r="J60" s="16"/>
      <c r="K60" s="17"/>
      <c r="L60" s="16"/>
      <c r="M60" s="16"/>
    </row>
    <row r="61" spans="1:13" x14ac:dyDescent="0.2">
      <c r="A61" s="13"/>
      <c r="B61" s="13"/>
      <c r="C61" s="13"/>
      <c r="D61" s="13"/>
      <c r="E61" s="16"/>
      <c r="F61" s="16"/>
      <c r="G61" s="16"/>
      <c r="H61" s="17"/>
      <c r="I61" s="16"/>
      <c r="J61" s="16"/>
      <c r="K61" s="17"/>
      <c r="L61" s="16"/>
      <c r="M61" s="16"/>
    </row>
    <row r="62" spans="1:13" x14ac:dyDescent="0.2">
      <c r="A62" s="15"/>
      <c r="B62" s="18"/>
      <c r="C62" s="13"/>
      <c r="D62" s="13"/>
      <c r="E62" s="16"/>
      <c r="F62" s="16"/>
      <c r="G62" s="16"/>
      <c r="H62" s="17"/>
      <c r="I62" s="16"/>
      <c r="J62" s="16"/>
      <c r="K62" s="17"/>
      <c r="L62" s="16"/>
      <c r="M62" s="16"/>
    </row>
    <row r="63" spans="1:13" x14ac:dyDescent="0.2">
      <c r="A63" s="13"/>
      <c r="B63" s="13"/>
      <c r="C63" s="13"/>
      <c r="D63" s="13"/>
      <c r="E63" s="16"/>
      <c r="F63" s="16"/>
      <c r="G63" s="16"/>
      <c r="H63" s="17"/>
      <c r="I63" s="16"/>
      <c r="J63" s="16"/>
      <c r="K63" s="17"/>
      <c r="L63" s="16"/>
      <c r="M63" s="16"/>
    </row>
    <row r="64" spans="1:13" x14ac:dyDescent="0.2">
      <c r="A64" s="15"/>
      <c r="B64" s="13"/>
      <c r="C64" s="13"/>
      <c r="D64" s="13"/>
      <c r="E64" s="16"/>
      <c r="F64" s="16"/>
      <c r="G64" s="16"/>
      <c r="H64" s="17"/>
      <c r="I64" s="16"/>
      <c r="J64" s="16"/>
      <c r="K64" s="17"/>
      <c r="L64" s="16"/>
      <c r="M64" s="16"/>
    </row>
    <row r="65" spans="1:13" x14ac:dyDescent="0.2">
      <c r="A65" s="15"/>
      <c r="B65" s="13"/>
      <c r="C65" s="13"/>
      <c r="D65" s="13"/>
      <c r="E65" s="16"/>
      <c r="F65" s="16"/>
      <c r="G65" s="16"/>
      <c r="H65" s="17"/>
      <c r="I65" s="16"/>
      <c r="J65" s="16"/>
      <c r="K65" s="17"/>
      <c r="L65" s="16"/>
      <c r="M65" s="16"/>
    </row>
    <row r="66" spans="1:13" x14ac:dyDescent="0.2">
      <c r="A66" s="13"/>
      <c r="B66" s="13"/>
      <c r="C66" s="13"/>
      <c r="D66" s="13"/>
      <c r="E66" s="16"/>
      <c r="F66" s="16"/>
      <c r="G66" s="16"/>
      <c r="H66" s="17"/>
      <c r="I66" s="16"/>
      <c r="J66" s="16"/>
      <c r="K66" s="17"/>
      <c r="L66" s="16"/>
      <c r="M66" s="16"/>
    </row>
    <row r="67" spans="1:13" x14ac:dyDescent="0.2">
      <c r="A67" s="13"/>
      <c r="B67" s="13"/>
      <c r="C67" s="13"/>
      <c r="D67" s="13"/>
      <c r="E67" s="16"/>
      <c r="F67" s="16"/>
      <c r="G67" s="16"/>
      <c r="H67" s="17"/>
      <c r="I67" s="16"/>
      <c r="J67" s="16"/>
      <c r="K67" s="17"/>
      <c r="L67" s="16"/>
      <c r="M67" s="16"/>
    </row>
    <row r="68" spans="1:13" x14ac:dyDescent="0.2">
      <c r="A68" s="13"/>
      <c r="B68" s="13"/>
      <c r="C68" s="13"/>
      <c r="D68" s="13"/>
      <c r="E68" s="16"/>
      <c r="F68" s="16"/>
      <c r="G68" s="16"/>
      <c r="H68" s="17"/>
      <c r="I68" s="16"/>
      <c r="J68" s="16"/>
      <c r="K68" s="17"/>
      <c r="L68" s="16"/>
      <c r="M68" s="16"/>
    </row>
    <row r="69" spans="1:13" x14ac:dyDescent="0.2">
      <c r="A69" s="13"/>
      <c r="B69" s="13"/>
      <c r="C69" s="13"/>
      <c r="D69" s="13"/>
      <c r="E69" s="16"/>
      <c r="F69" s="16"/>
      <c r="G69" s="16"/>
      <c r="H69" s="17"/>
      <c r="I69" s="16"/>
      <c r="J69" s="16"/>
      <c r="K69" s="17"/>
      <c r="L69" s="16"/>
      <c r="M69" s="16"/>
    </row>
    <row r="70" spans="1:13" x14ac:dyDescent="0.2">
      <c r="A70" s="15"/>
      <c r="B70" s="18"/>
      <c r="C70" s="13"/>
      <c r="D70" s="13"/>
      <c r="E70" s="16"/>
      <c r="F70" s="16"/>
      <c r="G70" s="16"/>
      <c r="H70" s="17"/>
      <c r="I70" s="16"/>
      <c r="J70" s="16"/>
      <c r="K70" s="17"/>
      <c r="L70" s="16"/>
      <c r="M70" s="16"/>
    </row>
    <row r="71" spans="1:13" x14ac:dyDescent="0.2">
      <c r="A71" s="13"/>
      <c r="B71" s="13"/>
      <c r="C71" s="13"/>
      <c r="D71" s="13"/>
      <c r="E71" s="16"/>
      <c r="F71" s="16"/>
      <c r="G71" s="16"/>
      <c r="H71" s="17"/>
      <c r="I71" s="16"/>
      <c r="J71" s="16"/>
      <c r="K71" s="17"/>
      <c r="L71" s="16"/>
      <c r="M71" s="16"/>
    </row>
    <row r="72" spans="1:13" x14ac:dyDescent="0.2">
      <c r="A72" s="15"/>
      <c r="B72" s="13"/>
      <c r="C72" s="13"/>
      <c r="D72" s="13"/>
      <c r="E72" s="16"/>
      <c r="F72" s="16"/>
      <c r="G72" s="16"/>
      <c r="H72" s="17"/>
      <c r="I72" s="16"/>
      <c r="J72" s="16"/>
      <c r="K72" s="17"/>
      <c r="L72" s="16"/>
      <c r="M72" s="16"/>
    </row>
    <row r="73" spans="1:13" x14ac:dyDescent="0.2">
      <c r="A73" s="13"/>
      <c r="B73" s="13"/>
      <c r="C73" s="13"/>
      <c r="D73" s="13"/>
      <c r="E73" s="16"/>
      <c r="F73" s="16"/>
      <c r="G73" s="16"/>
      <c r="H73" s="17"/>
      <c r="I73" s="16"/>
      <c r="J73" s="16"/>
      <c r="K73" s="17"/>
      <c r="L73" s="16"/>
      <c r="M73" s="16"/>
    </row>
    <row r="74" spans="1:13" x14ac:dyDescent="0.2">
      <c r="A74" s="15"/>
      <c r="B74" s="13"/>
      <c r="C74" s="13"/>
      <c r="D74" s="13"/>
      <c r="E74" s="16"/>
      <c r="F74" s="16"/>
      <c r="G74" s="16"/>
      <c r="H74" s="17"/>
      <c r="I74" s="16"/>
      <c r="J74" s="16"/>
      <c r="K74" s="17"/>
      <c r="L74" s="16"/>
      <c r="M74" s="16"/>
    </row>
    <row r="75" spans="1:13" x14ac:dyDescent="0.2">
      <c r="A75" s="13"/>
      <c r="B75" s="18"/>
      <c r="C75" s="13"/>
      <c r="D75" s="13"/>
      <c r="E75" s="16"/>
      <c r="F75" s="16"/>
      <c r="G75" s="16"/>
      <c r="H75" s="17"/>
      <c r="I75" s="16"/>
      <c r="J75" s="16"/>
      <c r="K75" s="17"/>
      <c r="L75" s="16"/>
      <c r="M75" s="16"/>
    </row>
    <row r="76" spans="1:13" x14ac:dyDescent="0.2">
      <c r="A76" s="13"/>
      <c r="B76" s="13"/>
      <c r="C76" s="13"/>
      <c r="D76" s="13"/>
      <c r="E76" s="16"/>
      <c r="F76" s="16"/>
      <c r="G76" s="16"/>
      <c r="H76" s="17"/>
      <c r="I76" s="16"/>
      <c r="J76" s="16"/>
      <c r="K76" s="17"/>
      <c r="L76" s="16"/>
      <c r="M76" s="16"/>
    </row>
    <row r="77" spans="1:13" x14ac:dyDescent="0.2">
      <c r="A77" s="15"/>
      <c r="B77" s="13"/>
      <c r="C77" s="13"/>
      <c r="D77" s="13"/>
      <c r="E77" s="16"/>
      <c r="F77" s="16"/>
      <c r="G77" s="16"/>
      <c r="H77" s="17"/>
      <c r="I77" s="16"/>
      <c r="J77" s="16"/>
      <c r="K77" s="17"/>
      <c r="L77" s="16"/>
      <c r="M77" s="16"/>
    </row>
    <row r="78" spans="1:13" x14ac:dyDescent="0.2">
      <c r="A78" s="13"/>
      <c r="B78" s="13"/>
      <c r="C78" s="13"/>
      <c r="D78" s="13"/>
      <c r="E78" s="16"/>
      <c r="F78" s="16"/>
      <c r="G78" s="16"/>
      <c r="H78" s="17"/>
      <c r="I78" s="16"/>
      <c r="J78" s="16"/>
      <c r="K78" s="17"/>
      <c r="L78" s="16"/>
      <c r="M78" s="16"/>
    </row>
    <row r="79" spans="1:13" x14ac:dyDescent="0.2">
      <c r="A79" s="13"/>
      <c r="B79" s="13"/>
      <c r="C79" s="13"/>
      <c r="D79" s="13"/>
      <c r="E79" s="16"/>
      <c r="F79" s="16"/>
      <c r="G79" s="16"/>
      <c r="H79" s="17"/>
      <c r="I79" s="16"/>
      <c r="J79" s="16"/>
      <c r="K79" s="17"/>
      <c r="L79" s="16"/>
      <c r="M79" s="16"/>
    </row>
    <row r="80" spans="1:13" x14ac:dyDescent="0.2">
      <c r="A80" s="13"/>
      <c r="B80" s="13"/>
      <c r="C80" s="13"/>
      <c r="D80" s="13"/>
      <c r="E80" s="16"/>
      <c r="F80" s="16"/>
      <c r="G80" s="16"/>
      <c r="H80" s="17"/>
      <c r="I80" s="16"/>
      <c r="J80" s="16"/>
      <c r="K80" s="17"/>
      <c r="L80" s="16"/>
      <c r="M80" s="16"/>
    </row>
    <row r="81" spans="1:13" x14ac:dyDescent="0.2">
      <c r="A81" s="13"/>
      <c r="B81" s="13"/>
      <c r="C81" s="13"/>
      <c r="D81" s="13"/>
      <c r="E81" s="16"/>
      <c r="F81" s="16"/>
      <c r="G81" s="16"/>
      <c r="H81" s="17"/>
      <c r="I81" s="16"/>
      <c r="J81" s="16"/>
      <c r="K81" s="17"/>
      <c r="L81" s="16"/>
      <c r="M81" s="16"/>
    </row>
    <row r="82" spans="1:13" x14ac:dyDescent="0.2">
      <c r="A82" s="13"/>
      <c r="B82" s="13"/>
      <c r="C82" s="13"/>
      <c r="D82" s="13"/>
      <c r="E82" s="16"/>
      <c r="F82" s="16"/>
      <c r="G82" s="16"/>
      <c r="H82" s="17"/>
      <c r="I82" s="16"/>
      <c r="J82" s="16"/>
      <c r="K82" s="17"/>
      <c r="L82" s="16"/>
      <c r="M82" s="16"/>
    </row>
    <row r="83" spans="1:13" x14ac:dyDescent="0.2">
      <c r="A83" s="13"/>
      <c r="B83" s="13"/>
      <c r="C83" s="13"/>
      <c r="D83" s="13"/>
      <c r="E83" s="16"/>
      <c r="F83" s="16"/>
      <c r="G83" s="16"/>
      <c r="H83" s="17"/>
      <c r="I83" s="16"/>
      <c r="J83" s="16"/>
      <c r="K83" s="17"/>
      <c r="L83" s="16"/>
      <c r="M83" s="16"/>
    </row>
    <row r="84" spans="1:13" x14ac:dyDescent="0.2">
      <c r="A84" s="15"/>
      <c r="B84" s="13"/>
      <c r="C84" s="13"/>
      <c r="D84" s="13"/>
      <c r="E84" s="16"/>
      <c r="F84" s="16"/>
      <c r="G84" s="16"/>
      <c r="H84" s="17"/>
      <c r="I84" s="16"/>
      <c r="J84" s="16"/>
      <c r="K84" s="17"/>
      <c r="L84" s="16"/>
      <c r="M84" s="16"/>
    </row>
    <row r="85" spans="1:13" x14ac:dyDescent="0.2">
      <c r="A85" s="13"/>
      <c r="B85" s="13"/>
      <c r="C85" s="13"/>
      <c r="D85" s="13"/>
      <c r="E85" s="16"/>
      <c r="F85" s="16"/>
      <c r="G85" s="16"/>
      <c r="H85" s="17"/>
      <c r="I85" s="16"/>
      <c r="J85" s="16"/>
      <c r="K85" s="17"/>
      <c r="L85" s="16"/>
      <c r="M85" s="16"/>
    </row>
    <row r="86" spans="1:13" x14ac:dyDescent="0.2">
      <c r="A86" s="15"/>
      <c r="B86" s="13"/>
      <c r="C86" s="13"/>
      <c r="D86" s="13"/>
      <c r="E86" s="16"/>
      <c r="F86" s="16"/>
      <c r="G86" s="16"/>
      <c r="H86" s="17"/>
      <c r="I86" s="16"/>
      <c r="J86" s="16"/>
      <c r="K86" s="17"/>
      <c r="L86" s="16"/>
      <c r="M86" s="16"/>
    </row>
    <row r="87" spans="1:13" x14ac:dyDescent="0.2">
      <c r="A87" s="15"/>
      <c r="B87" s="13"/>
      <c r="C87" s="13"/>
      <c r="D87" s="13"/>
      <c r="E87" s="16"/>
      <c r="F87" s="16"/>
      <c r="G87" s="16"/>
      <c r="H87" s="17"/>
      <c r="I87" s="16"/>
      <c r="J87" s="16"/>
      <c r="K87" s="17"/>
      <c r="L87" s="16"/>
      <c r="M87" s="16"/>
    </row>
    <row r="88" spans="1:13" x14ac:dyDescent="0.2">
      <c r="A88" s="15"/>
      <c r="B88" s="13"/>
      <c r="C88" s="13"/>
      <c r="D88" s="13"/>
      <c r="E88" s="16"/>
      <c r="F88" s="16"/>
      <c r="G88" s="16"/>
      <c r="H88" s="17"/>
      <c r="I88" s="16"/>
      <c r="J88" s="16"/>
      <c r="K88" s="17"/>
      <c r="L88" s="16"/>
      <c r="M88" s="16"/>
    </row>
    <row r="89" spans="1:13" x14ac:dyDescent="0.2">
      <c r="A89" s="15"/>
      <c r="B89" s="14"/>
      <c r="C89" s="13"/>
      <c r="D89" s="13"/>
      <c r="E89" s="16"/>
      <c r="F89" s="16"/>
      <c r="G89" s="16"/>
      <c r="H89" s="17"/>
      <c r="I89" s="16"/>
      <c r="J89" s="16"/>
      <c r="K89" s="17"/>
      <c r="L89" s="16"/>
      <c r="M89" s="16"/>
    </row>
    <row r="90" spans="1:13" x14ac:dyDescent="0.2">
      <c r="A90" s="13"/>
      <c r="B90" s="13"/>
      <c r="C90" s="13"/>
      <c r="D90" s="13"/>
      <c r="E90" s="16"/>
      <c r="F90" s="16"/>
      <c r="G90" s="16"/>
      <c r="H90" s="17"/>
      <c r="I90" s="16"/>
      <c r="J90" s="16"/>
      <c r="K90" s="17"/>
      <c r="L90" s="16"/>
      <c r="M90" s="16"/>
    </row>
    <row r="91" spans="1:13" x14ac:dyDescent="0.2">
      <c r="A91" s="13"/>
      <c r="B91" s="13"/>
      <c r="C91" s="13"/>
      <c r="D91" s="13"/>
      <c r="E91" s="16"/>
      <c r="F91" s="16"/>
      <c r="G91" s="16"/>
      <c r="H91" s="17"/>
      <c r="I91" s="16"/>
      <c r="J91" s="16"/>
      <c r="K91" s="17"/>
      <c r="L91" s="16"/>
      <c r="M91" s="16"/>
    </row>
    <row r="92" spans="1:13" x14ac:dyDescent="0.2">
      <c r="A92" s="15"/>
      <c r="B92" s="13"/>
      <c r="C92" s="13"/>
      <c r="D92" s="13"/>
      <c r="E92" s="16"/>
      <c r="F92" s="16"/>
      <c r="G92" s="16"/>
      <c r="H92" s="17"/>
      <c r="I92" s="16"/>
      <c r="J92" s="16"/>
      <c r="K92" s="17"/>
      <c r="L92" s="16"/>
      <c r="M92" s="16"/>
    </row>
    <row r="93" spans="1:13" x14ac:dyDescent="0.2">
      <c r="A93" s="13"/>
      <c r="B93" s="13"/>
      <c r="C93" s="13"/>
      <c r="D93" s="13"/>
      <c r="E93" s="16"/>
      <c r="F93" s="16"/>
      <c r="G93" s="16"/>
      <c r="H93" s="17"/>
      <c r="I93" s="16"/>
      <c r="J93" s="16"/>
      <c r="K93" s="17"/>
      <c r="L93" s="16"/>
      <c r="M93" s="16"/>
    </row>
    <row r="94" spans="1:13" x14ac:dyDescent="0.2">
      <c r="A94" s="13"/>
      <c r="B94" s="13"/>
      <c r="C94" s="13"/>
      <c r="D94" s="13"/>
      <c r="E94" s="16"/>
      <c r="F94" s="16"/>
      <c r="G94" s="16"/>
      <c r="H94" s="17"/>
      <c r="I94" s="16"/>
      <c r="J94" s="16"/>
      <c r="K94" s="17"/>
      <c r="L94" s="16"/>
      <c r="M94" s="16"/>
    </row>
    <row r="95" spans="1:13" x14ac:dyDescent="0.2">
      <c r="A95" s="13"/>
      <c r="B95" s="13"/>
      <c r="C95" s="13"/>
      <c r="D95" s="13"/>
      <c r="E95" s="16"/>
      <c r="F95" s="16"/>
      <c r="G95" s="16"/>
      <c r="H95" s="17"/>
      <c r="I95" s="16"/>
      <c r="J95" s="16"/>
      <c r="K95" s="17"/>
      <c r="L95" s="16"/>
      <c r="M95" s="16"/>
    </row>
    <row r="96" spans="1:13" x14ac:dyDescent="0.2">
      <c r="A96" s="13"/>
      <c r="B96" s="13"/>
      <c r="C96" s="13"/>
      <c r="D96" s="13"/>
      <c r="E96" s="16"/>
      <c r="F96" s="16"/>
      <c r="G96" s="16"/>
      <c r="H96" s="17"/>
      <c r="I96" s="16"/>
      <c r="J96" s="16"/>
      <c r="K96" s="17"/>
      <c r="L96" s="16"/>
      <c r="M96" s="16"/>
    </row>
    <row r="97" spans="1:13" x14ac:dyDescent="0.2">
      <c r="A97" s="13"/>
      <c r="B97" s="13"/>
      <c r="C97" s="13"/>
      <c r="D97" s="13"/>
      <c r="E97" s="16"/>
      <c r="F97" s="16"/>
      <c r="G97" s="16"/>
      <c r="H97" s="17"/>
      <c r="I97" s="16"/>
      <c r="J97" s="16"/>
      <c r="K97" s="17"/>
      <c r="L97" s="16"/>
      <c r="M97" s="16"/>
    </row>
    <row r="98" spans="1:13" x14ac:dyDescent="0.2">
      <c r="A98" s="13"/>
      <c r="B98" s="13"/>
      <c r="C98" s="13"/>
      <c r="D98" s="13"/>
      <c r="E98" s="16"/>
      <c r="F98" s="16"/>
      <c r="G98" s="16"/>
      <c r="H98" s="17"/>
      <c r="I98" s="16"/>
      <c r="J98" s="16"/>
      <c r="K98" s="17"/>
      <c r="L98" s="16"/>
      <c r="M98" s="16"/>
    </row>
    <row r="99" spans="1:13" x14ac:dyDescent="0.2">
      <c r="A99" s="15"/>
      <c r="B99" s="13"/>
      <c r="C99" s="13"/>
      <c r="D99" s="13"/>
      <c r="E99" s="16"/>
      <c r="F99" s="16"/>
      <c r="G99" s="16"/>
      <c r="H99" s="17"/>
      <c r="I99" s="16"/>
      <c r="J99" s="16"/>
      <c r="K99" s="17"/>
      <c r="L99" s="16"/>
      <c r="M99" s="16"/>
    </row>
    <row r="100" spans="1:13" x14ac:dyDescent="0.2">
      <c r="A100" s="13"/>
      <c r="B100" s="13"/>
      <c r="C100" s="13"/>
      <c r="D100" s="13"/>
      <c r="E100" s="16"/>
      <c r="F100" s="16"/>
      <c r="G100" s="16"/>
      <c r="H100" s="17"/>
      <c r="I100" s="16"/>
      <c r="J100" s="16"/>
      <c r="K100" s="17"/>
      <c r="L100" s="16"/>
      <c r="M100" s="16"/>
    </row>
    <row r="101" spans="1:13" x14ac:dyDescent="0.2">
      <c r="A101" s="13"/>
      <c r="B101" s="13"/>
      <c r="C101" s="13"/>
      <c r="D101" s="13"/>
      <c r="E101" s="16"/>
      <c r="F101" s="16"/>
      <c r="G101" s="16"/>
      <c r="H101" s="17"/>
      <c r="I101" s="16"/>
      <c r="J101" s="16"/>
      <c r="K101" s="17"/>
      <c r="L101" s="16"/>
      <c r="M101" s="16"/>
    </row>
  </sheetData>
  <mergeCells count="11">
    <mergeCell ref="A2:M2"/>
    <mergeCell ref="A3:M3"/>
    <mergeCell ref="F5:F6"/>
    <mergeCell ref="G5:G6"/>
    <mergeCell ref="H5:J5"/>
    <mergeCell ref="K5:M5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844B-B62A-40C2-A439-B48598D4E90C}">
  <dimension ref="A1:R223"/>
  <sheetViews>
    <sheetView zoomScale="68" zoomScaleNormal="68" workbookViewId="0">
      <selection activeCell="P111" sqref="P111"/>
    </sheetView>
  </sheetViews>
  <sheetFormatPr defaultRowHeight="14.25" x14ac:dyDescent="0.2"/>
  <cols>
    <col min="1" max="1" width="13.7109375" style="1" customWidth="1"/>
    <col min="2" max="2" width="17.7109375" style="1" customWidth="1"/>
    <col min="3" max="3" width="20" style="1" customWidth="1"/>
    <col min="4" max="4" width="5.7109375" style="1" bestFit="1" customWidth="1"/>
    <col min="5" max="5" width="19.85546875" style="1" customWidth="1"/>
    <col min="6" max="6" width="20.5703125" style="1" customWidth="1"/>
    <col min="7" max="8" width="18.7109375" style="1" customWidth="1"/>
    <col min="9" max="10" width="9.140625" style="1"/>
    <col min="11" max="11" width="13.5703125" style="1" customWidth="1"/>
    <col min="12" max="12" width="25.7109375" style="1" customWidth="1"/>
    <col min="13" max="13" width="29.140625" style="1" customWidth="1"/>
    <col min="14" max="14" width="5.7109375" style="1" bestFit="1" customWidth="1"/>
    <col min="15" max="15" width="20" style="1" customWidth="1"/>
    <col min="16" max="16" width="19" style="1" customWidth="1"/>
    <col min="17" max="17" width="22.140625" style="1" customWidth="1"/>
    <col min="18" max="18" width="25.140625" style="1" customWidth="1"/>
    <col min="19" max="16384" width="9.140625" style="1"/>
  </cols>
  <sheetData>
    <row r="1" spans="1:18" ht="15" thickBot="1" x14ac:dyDescent="0.25"/>
    <row r="2" spans="1:18" ht="20.25" x14ac:dyDescent="0.3">
      <c r="A2" s="240" t="s">
        <v>164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2"/>
    </row>
    <row r="3" spans="1:18" ht="21" thickBot="1" x14ac:dyDescent="0.35">
      <c r="A3" s="243" t="s">
        <v>168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15" thickBot="1" x14ac:dyDescent="0.25"/>
    <row r="5" spans="1:18" x14ac:dyDescent="0.2">
      <c r="A5" s="19" t="s">
        <v>113</v>
      </c>
      <c r="B5" s="20" t="s">
        <v>5</v>
      </c>
      <c r="C5" s="21"/>
      <c r="D5" s="21"/>
      <c r="E5" s="21"/>
      <c r="F5" s="21"/>
      <c r="G5" s="21"/>
      <c r="H5" s="22"/>
      <c r="K5" s="19" t="s">
        <v>113</v>
      </c>
      <c r="L5" s="20" t="s">
        <v>7</v>
      </c>
      <c r="M5" s="21"/>
      <c r="N5" s="21"/>
      <c r="O5" s="21"/>
      <c r="P5" s="21"/>
      <c r="Q5" s="21"/>
      <c r="R5" s="22"/>
    </row>
    <row r="6" spans="1:18" x14ac:dyDescent="0.2">
      <c r="A6" s="23" t="s">
        <v>139</v>
      </c>
      <c r="B6" s="24" t="str">
        <f>VLOOKUP(B5,'MASTER AKUN'!$A$4:$B$42,2,FALSE)</f>
        <v>Kas Kecil</v>
      </c>
      <c r="C6" s="16"/>
      <c r="D6" s="16"/>
      <c r="E6" s="16"/>
      <c r="F6" s="16"/>
      <c r="G6" s="16"/>
      <c r="H6" s="25"/>
      <c r="K6" s="23" t="s">
        <v>139</v>
      </c>
      <c r="L6" s="24" t="str">
        <f>VLOOKUP(L5,'MASTER AKUN'!$A$4:$B$42,2,FALSE)</f>
        <v>Bank</v>
      </c>
      <c r="M6" s="16"/>
      <c r="N6" s="16"/>
      <c r="O6" s="16"/>
      <c r="P6" s="16"/>
      <c r="Q6" s="16"/>
      <c r="R6" s="25"/>
    </row>
    <row r="7" spans="1:18" ht="15" x14ac:dyDescent="0.25">
      <c r="A7" s="161" t="s">
        <v>100</v>
      </c>
      <c r="B7" s="162" t="s">
        <v>102</v>
      </c>
      <c r="C7" s="158" t="s">
        <v>103</v>
      </c>
      <c r="D7" s="158" t="s">
        <v>104</v>
      </c>
      <c r="E7" s="158" t="s">
        <v>105</v>
      </c>
      <c r="F7" s="158" t="s">
        <v>106</v>
      </c>
      <c r="G7" s="159" t="s">
        <v>114</v>
      </c>
      <c r="H7" s="160"/>
      <c r="K7" s="161" t="s">
        <v>100</v>
      </c>
      <c r="L7" s="162" t="s">
        <v>102</v>
      </c>
      <c r="M7" s="158" t="s">
        <v>103</v>
      </c>
      <c r="N7" s="158" t="s">
        <v>104</v>
      </c>
      <c r="O7" s="158" t="s">
        <v>105</v>
      </c>
      <c r="P7" s="158" t="s">
        <v>106</v>
      </c>
      <c r="Q7" s="159" t="s">
        <v>114</v>
      </c>
      <c r="R7" s="160"/>
    </row>
    <row r="8" spans="1:18" ht="15" x14ac:dyDescent="0.25">
      <c r="A8" s="161"/>
      <c r="B8" s="162"/>
      <c r="C8" s="158"/>
      <c r="D8" s="158"/>
      <c r="E8" s="158"/>
      <c r="F8" s="158"/>
      <c r="G8" s="26" t="s">
        <v>105</v>
      </c>
      <c r="H8" s="27" t="s">
        <v>106</v>
      </c>
      <c r="K8" s="161"/>
      <c r="L8" s="162"/>
      <c r="M8" s="158"/>
      <c r="N8" s="158"/>
      <c r="O8" s="158"/>
      <c r="P8" s="158"/>
      <c r="Q8" s="97" t="s">
        <v>105</v>
      </c>
      <c r="R8" s="27" t="s">
        <v>106</v>
      </c>
    </row>
    <row r="9" spans="1:18" x14ac:dyDescent="0.2">
      <c r="A9" s="28"/>
      <c r="B9" s="16"/>
      <c r="C9" s="16"/>
      <c r="D9" s="16"/>
      <c r="E9" s="36"/>
      <c r="F9" s="36"/>
      <c r="G9" s="36"/>
      <c r="H9" s="37"/>
      <c r="K9" s="28"/>
      <c r="L9" s="16"/>
      <c r="M9" s="16"/>
      <c r="N9" s="16"/>
      <c r="O9" s="36"/>
      <c r="P9" s="36"/>
      <c r="Q9" s="36"/>
      <c r="R9" s="37"/>
    </row>
    <row r="10" spans="1:18" x14ac:dyDescent="0.2">
      <c r="A10" s="29"/>
      <c r="B10" s="16"/>
      <c r="C10" s="16" t="s">
        <v>141</v>
      </c>
      <c r="D10" s="16"/>
      <c r="E10" s="36"/>
      <c r="F10" s="36"/>
      <c r="G10" s="36">
        <f>VLOOKUP(B5,'MASTER AKUN'!$A$4:$E$42,4,FALSE)</f>
        <v>5000000</v>
      </c>
      <c r="H10" s="37"/>
      <c r="K10" s="29"/>
      <c r="L10" s="16"/>
      <c r="M10" s="16" t="s">
        <v>141</v>
      </c>
      <c r="N10" s="16"/>
      <c r="O10" s="36"/>
      <c r="P10" s="36"/>
      <c r="Q10" s="36">
        <f>VLOOKUP(L5,'MASTER AKUN'!$A$4:$E$42,4,FALSE)</f>
        <v>208080282</v>
      </c>
      <c r="R10" s="37"/>
    </row>
    <row r="11" spans="1:18" x14ac:dyDescent="0.2">
      <c r="A11" s="29"/>
      <c r="B11" s="16"/>
      <c r="C11" s="16" t="s">
        <v>158</v>
      </c>
      <c r="D11" s="16"/>
      <c r="E11" s="36"/>
      <c r="F11" s="36">
        <f ca="1">SUMIF('JURNAL UMUM'!$B$20:$F$21,'BUKU BESAR'!B5,'JURNAL UMUM'!F20:F21)</f>
        <v>475000</v>
      </c>
      <c r="G11" s="36">
        <f ca="1">G10-F11</f>
        <v>4525000</v>
      </c>
      <c r="H11" s="37"/>
      <c r="K11" s="29"/>
      <c r="L11" s="16"/>
      <c r="M11" s="16" t="s">
        <v>159</v>
      </c>
      <c r="N11" s="16"/>
      <c r="O11" s="36">
        <f ca="1">SUMIF('JURNAL UMUM'!$B$7:$M$27,'BUKU BESAR'!L5,'JURNAL UMUM'!E7:E9)</f>
        <v>25000000</v>
      </c>
      <c r="P11" s="36"/>
      <c r="Q11" s="36">
        <f ca="1">Q10+O11</f>
        <v>233080282</v>
      </c>
      <c r="R11" s="37"/>
    </row>
    <row r="12" spans="1:18" ht="15" thickBot="1" x14ac:dyDescent="0.25">
      <c r="A12" s="30"/>
      <c r="B12" s="31"/>
      <c r="C12" s="31"/>
      <c r="D12" s="31"/>
      <c r="E12" s="38"/>
      <c r="F12" s="38"/>
      <c r="G12" s="38"/>
      <c r="H12" s="39"/>
      <c r="K12" s="29"/>
      <c r="L12" s="16"/>
      <c r="M12" s="16" t="s">
        <v>163</v>
      </c>
      <c r="N12" s="16"/>
      <c r="O12" s="36"/>
      <c r="P12" s="36">
        <f ca="1">SUMIF('JURNAL UMUM'!$B$13:$F$14,'BUKU BESAR'!L5,'JURNAL UMUM'!F13:F14)</f>
        <v>5600000</v>
      </c>
      <c r="Q12" s="36">
        <f ca="1">Q11-P12</f>
        <v>227480282</v>
      </c>
      <c r="R12" s="37"/>
    </row>
    <row r="13" spans="1:18" x14ac:dyDescent="0.2">
      <c r="A13" s="15"/>
      <c r="B13" s="16"/>
      <c r="C13" s="16"/>
      <c r="D13" s="16"/>
      <c r="E13" s="36"/>
      <c r="F13" s="36"/>
      <c r="G13" s="36"/>
      <c r="H13" s="36"/>
      <c r="K13" s="29"/>
      <c r="L13" s="16"/>
      <c r="M13" s="16" t="s">
        <v>162</v>
      </c>
      <c r="N13" s="16"/>
      <c r="O13" s="36"/>
      <c r="P13" s="36">
        <v>28000000</v>
      </c>
      <c r="Q13" s="36">
        <f ca="1">Q12-P13</f>
        <v>199480282</v>
      </c>
      <c r="R13" s="37"/>
    </row>
    <row r="14" spans="1:18" ht="15" thickBot="1" x14ac:dyDescent="0.25">
      <c r="K14" s="249"/>
      <c r="L14" s="250"/>
      <c r="M14" s="250"/>
      <c r="N14" s="250"/>
      <c r="O14" s="250"/>
      <c r="P14" s="250"/>
      <c r="Q14" s="250"/>
      <c r="R14" s="251"/>
    </row>
    <row r="15" spans="1:18" ht="15" thickBot="1" x14ac:dyDescent="0.25"/>
    <row r="16" spans="1:18" x14ac:dyDescent="0.2">
      <c r="A16" s="19" t="s">
        <v>113</v>
      </c>
      <c r="B16" s="20" t="s">
        <v>9</v>
      </c>
      <c r="C16" s="21"/>
      <c r="D16" s="21"/>
      <c r="E16" s="21"/>
      <c r="F16" s="21"/>
      <c r="G16" s="21"/>
      <c r="H16" s="22"/>
      <c r="K16" s="19" t="s">
        <v>113</v>
      </c>
      <c r="L16" s="20" t="s">
        <v>11</v>
      </c>
      <c r="M16" s="21"/>
      <c r="N16" s="21"/>
      <c r="O16" s="21"/>
      <c r="P16" s="21"/>
      <c r="Q16" s="21"/>
      <c r="R16" s="22"/>
    </row>
    <row r="17" spans="1:18" x14ac:dyDescent="0.2">
      <c r="A17" s="23" t="s">
        <v>139</v>
      </c>
      <c r="B17" s="24" t="str">
        <f>VLOOKUP(B16,'MASTER AKUN'!$A$4:$B$42,2,FALSE)</f>
        <v>Surat Surat Berharga</v>
      </c>
      <c r="C17" s="16"/>
      <c r="D17" s="16"/>
      <c r="E17" s="16"/>
      <c r="F17" s="16"/>
      <c r="G17" s="16"/>
      <c r="H17" s="25"/>
      <c r="K17" s="23" t="s">
        <v>139</v>
      </c>
      <c r="L17" s="24" t="str">
        <f>VLOOKUP(L16,'MASTER AKUN'!$A$4:$B$42,2,FALSE)</f>
        <v>Piutang Usaha</v>
      </c>
      <c r="M17" s="16"/>
      <c r="N17" s="16"/>
      <c r="O17" s="16"/>
      <c r="P17" s="16"/>
      <c r="Q17" s="16"/>
      <c r="R17" s="25"/>
    </row>
    <row r="18" spans="1:18" ht="15" x14ac:dyDescent="0.25">
      <c r="A18" s="161" t="s">
        <v>100</v>
      </c>
      <c r="B18" s="162" t="s">
        <v>102</v>
      </c>
      <c r="C18" s="158" t="s">
        <v>103</v>
      </c>
      <c r="D18" s="158" t="s">
        <v>104</v>
      </c>
      <c r="E18" s="158" t="s">
        <v>105</v>
      </c>
      <c r="F18" s="158" t="s">
        <v>106</v>
      </c>
      <c r="G18" s="159" t="s">
        <v>114</v>
      </c>
      <c r="H18" s="160"/>
      <c r="K18" s="161" t="s">
        <v>100</v>
      </c>
      <c r="L18" s="162" t="s">
        <v>102</v>
      </c>
      <c r="M18" s="158" t="s">
        <v>103</v>
      </c>
      <c r="N18" s="158" t="s">
        <v>104</v>
      </c>
      <c r="O18" s="158" t="s">
        <v>105</v>
      </c>
      <c r="P18" s="158" t="s">
        <v>106</v>
      </c>
      <c r="Q18" s="159" t="s">
        <v>114</v>
      </c>
      <c r="R18" s="160"/>
    </row>
    <row r="19" spans="1:18" ht="15" x14ac:dyDescent="0.25">
      <c r="A19" s="161"/>
      <c r="B19" s="162"/>
      <c r="C19" s="158"/>
      <c r="D19" s="158"/>
      <c r="E19" s="158"/>
      <c r="F19" s="158"/>
      <c r="G19" s="26" t="s">
        <v>105</v>
      </c>
      <c r="H19" s="27" t="s">
        <v>106</v>
      </c>
      <c r="K19" s="161"/>
      <c r="L19" s="162"/>
      <c r="M19" s="158"/>
      <c r="N19" s="158"/>
      <c r="O19" s="158"/>
      <c r="P19" s="158"/>
      <c r="Q19" s="26" t="s">
        <v>105</v>
      </c>
      <c r="R19" s="27" t="s">
        <v>106</v>
      </c>
    </row>
    <row r="20" spans="1:18" x14ac:dyDescent="0.2">
      <c r="A20" s="28"/>
      <c r="B20" s="16"/>
      <c r="C20" s="16"/>
      <c r="D20" s="16"/>
      <c r="E20" s="36"/>
      <c r="F20" s="36"/>
      <c r="G20" s="36"/>
      <c r="H20" s="37"/>
      <c r="K20" s="28"/>
      <c r="L20" s="16"/>
      <c r="M20" s="16"/>
      <c r="N20" s="16"/>
      <c r="O20" s="36"/>
      <c r="P20" s="36"/>
      <c r="Q20" s="36"/>
      <c r="R20" s="37"/>
    </row>
    <row r="21" spans="1:18" x14ac:dyDescent="0.2">
      <c r="A21" s="29"/>
      <c r="B21" s="16"/>
      <c r="C21" s="16" t="s">
        <v>141</v>
      </c>
      <c r="D21" s="16"/>
      <c r="E21" s="36"/>
      <c r="F21" s="36"/>
      <c r="G21" s="36">
        <f>VLOOKUP(B16,'MASTER AKUN'!$A$4:$E$42,4,FALSE)</f>
        <v>90405000</v>
      </c>
      <c r="H21" s="37"/>
      <c r="K21" s="29"/>
      <c r="L21" s="16"/>
      <c r="M21" s="16" t="s">
        <v>141</v>
      </c>
      <c r="N21" s="16"/>
      <c r="O21" s="36"/>
      <c r="P21" s="36"/>
      <c r="Q21" s="36">
        <f>VLOOKUP(L16,'MASTER AKUN'!$A$4:$E$42,4,FALSE)</f>
        <v>181500000</v>
      </c>
      <c r="R21" s="37"/>
    </row>
    <row r="22" spans="1:18" x14ac:dyDescent="0.2">
      <c r="A22" s="29"/>
      <c r="B22" s="16"/>
      <c r="C22" s="16"/>
      <c r="D22" s="16"/>
      <c r="E22" s="36"/>
      <c r="F22" s="36"/>
      <c r="G22" s="36"/>
      <c r="H22" s="37"/>
      <c r="K22" s="29"/>
      <c r="L22" s="16"/>
      <c r="M22" s="16"/>
      <c r="N22" s="16"/>
      <c r="O22" s="36"/>
      <c r="P22" s="36"/>
      <c r="Q22" s="36"/>
      <c r="R22" s="37"/>
    </row>
    <row r="23" spans="1:18" ht="15" thickBot="1" x14ac:dyDescent="0.25">
      <c r="A23" s="30"/>
      <c r="B23" s="31"/>
      <c r="C23" s="31"/>
      <c r="D23" s="31"/>
      <c r="E23" s="38"/>
      <c r="F23" s="38"/>
      <c r="G23" s="38"/>
      <c r="H23" s="39"/>
      <c r="K23" s="30"/>
      <c r="L23" s="31"/>
      <c r="M23" s="31"/>
      <c r="N23" s="31"/>
      <c r="O23" s="38"/>
      <c r="P23" s="38"/>
      <c r="Q23" s="38"/>
      <c r="R23" s="39"/>
    </row>
    <row r="25" spans="1:18" ht="15" thickBot="1" x14ac:dyDescent="0.25"/>
    <row r="26" spans="1:18" x14ac:dyDescent="0.2">
      <c r="A26" s="19" t="s">
        <v>113</v>
      </c>
      <c r="B26" s="20" t="s">
        <v>13</v>
      </c>
      <c r="C26" s="21"/>
      <c r="D26" s="21"/>
      <c r="E26" s="21"/>
      <c r="F26" s="21"/>
      <c r="G26" s="21"/>
      <c r="H26" s="22"/>
      <c r="K26" s="19" t="s">
        <v>113</v>
      </c>
      <c r="L26" s="20" t="s">
        <v>15</v>
      </c>
      <c r="M26" s="21"/>
      <c r="N26" s="21"/>
      <c r="O26" s="21"/>
      <c r="P26" s="21"/>
      <c r="Q26" s="21"/>
      <c r="R26" s="22"/>
    </row>
    <row r="27" spans="1:18" x14ac:dyDescent="0.2">
      <c r="A27" s="23" t="s">
        <v>139</v>
      </c>
      <c r="B27" s="24" t="str">
        <f>VLOOKUP(B26,'MASTER AKUN'!$A$4:$B$42,2,FALSE)</f>
        <v>Cadangan Kerugian Piutang</v>
      </c>
      <c r="C27" s="16"/>
      <c r="D27" s="16"/>
      <c r="E27" s="16"/>
      <c r="F27" s="16"/>
      <c r="G27" s="16"/>
      <c r="H27" s="25"/>
      <c r="K27" s="23" t="s">
        <v>139</v>
      </c>
      <c r="L27" s="24" t="str">
        <f>VLOOKUP(L26,'MASTER AKUN'!$A$4:$B$42,2,FALSE)</f>
        <v>Piutang Karyawan</v>
      </c>
      <c r="M27" s="16"/>
      <c r="N27" s="16"/>
      <c r="O27" s="16"/>
      <c r="P27" s="16"/>
      <c r="Q27" s="16"/>
      <c r="R27" s="25"/>
    </row>
    <row r="28" spans="1:18" ht="15" x14ac:dyDescent="0.25">
      <c r="A28" s="161" t="s">
        <v>100</v>
      </c>
      <c r="B28" s="162" t="s">
        <v>102</v>
      </c>
      <c r="C28" s="158" t="s">
        <v>103</v>
      </c>
      <c r="D28" s="158" t="s">
        <v>104</v>
      </c>
      <c r="E28" s="158" t="s">
        <v>105</v>
      </c>
      <c r="F28" s="158" t="s">
        <v>106</v>
      </c>
      <c r="G28" s="159" t="s">
        <v>114</v>
      </c>
      <c r="H28" s="160"/>
      <c r="K28" s="161" t="s">
        <v>100</v>
      </c>
      <c r="L28" s="162" t="s">
        <v>102</v>
      </c>
      <c r="M28" s="158" t="s">
        <v>103</v>
      </c>
      <c r="N28" s="158" t="s">
        <v>104</v>
      </c>
      <c r="O28" s="158" t="s">
        <v>105</v>
      </c>
      <c r="P28" s="158" t="s">
        <v>106</v>
      </c>
      <c r="Q28" s="159" t="s">
        <v>114</v>
      </c>
      <c r="R28" s="160"/>
    </row>
    <row r="29" spans="1:18" ht="15" x14ac:dyDescent="0.25">
      <c r="A29" s="161"/>
      <c r="B29" s="162"/>
      <c r="C29" s="158"/>
      <c r="D29" s="158"/>
      <c r="E29" s="158"/>
      <c r="F29" s="158"/>
      <c r="G29" s="26" t="s">
        <v>105</v>
      </c>
      <c r="H29" s="27" t="s">
        <v>106</v>
      </c>
      <c r="K29" s="161"/>
      <c r="L29" s="162"/>
      <c r="M29" s="158"/>
      <c r="N29" s="158"/>
      <c r="O29" s="158"/>
      <c r="P29" s="158"/>
      <c r="Q29" s="26" t="s">
        <v>105</v>
      </c>
      <c r="R29" s="27" t="s">
        <v>106</v>
      </c>
    </row>
    <row r="30" spans="1:18" x14ac:dyDescent="0.2">
      <c r="A30" s="28"/>
      <c r="B30" s="16"/>
      <c r="C30" s="16"/>
      <c r="D30" s="16"/>
      <c r="E30" s="36"/>
      <c r="F30" s="36"/>
      <c r="G30" s="36"/>
      <c r="H30" s="37"/>
      <c r="K30" s="28"/>
      <c r="L30" s="16"/>
      <c r="M30" s="16"/>
      <c r="N30" s="16"/>
      <c r="O30" s="36"/>
      <c r="P30" s="36"/>
      <c r="Q30" s="36"/>
      <c r="R30" s="37"/>
    </row>
    <row r="31" spans="1:18" x14ac:dyDescent="0.2">
      <c r="A31" s="29"/>
      <c r="B31" s="16"/>
      <c r="C31" s="16" t="s">
        <v>141</v>
      </c>
      <c r="D31" s="16"/>
      <c r="E31" s="36"/>
      <c r="F31" s="36"/>
      <c r="G31" s="36"/>
      <c r="H31" s="37">
        <f xml:space="preserve"> VLOOKUP(B26,'MASTER AKUN'!$A$4:$E$42,5,FALSE)</f>
        <v>10840000</v>
      </c>
      <c r="K31" s="29"/>
      <c r="L31" s="16"/>
      <c r="M31" s="16" t="s">
        <v>141</v>
      </c>
      <c r="N31" s="16"/>
      <c r="O31" s="36"/>
      <c r="P31" s="36"/>
      <c r="Q31" s="36">
        <f>VLOOKUP(L26,'MASTER AKUN'!$A$4:$E$42,4,FALSE)</f>
        <v>2100000</v>
      </c>
      <c r="R31" s="37"/>
    </row>
    <row r="32" spans="1:18" x14ac:dyDescent="0.2">
      <c r="A32" s="29"/>
      <c r="B32" s="16"/>
      <c r="C32" s="16"/>
      <c r="D32" s="16"/>
      <c r="E32" s="36"/>
      <c r="F32" s="36"/>
      <c r="G32" s="36"/>
      <c r="H32" s="37"/>
      <c r="K32" s="29"/>
      <c r="L32" s="16"/>
      <c r="M32" s="16"/>
      <c r="N32" s="16"/>
      <c r="O32" s="36"/>
      <c r="P32" s="36"/>
      <c r="Q32" s="36"/>
      <c r="R32" s="37"/>
    </row>
    <row r="33" spans="1:18" ht="15" thickBot="1" x14ac:dyDescent="0.25">
      <c r="A33" s="30"/>
      <c r="B33" s="31"/>
      <c r="C33" s="31"/>
      <c r="D33" s="31"/>
      <c r="E33" s="38"/>
      <c r="F33" s="38"/>
      <c r="G33" s="38"/>
      <c r="H33" s="39"/>
      <c r="K33" s="30"/>
      <c r="L33" s="31"/>
      <c r="M33" s="31"/>
      <c r="N33" s="31"/>
      <c r="O33" s="38"/>
      <c r="P33" s="38"/>
      <c r="Q33" s="38"/>
      <c r="R33" s="39"/>
    </row>
    <row r="35" spans="1:18" ht="15" thickBot="1" x14ac:dyDescent="0.25"/>
    <row r="36" spans="1:18" x14ac:dyDescent="0.2">
      <c r="A36" s="19" t="s">
        <v>113</v>
      </c>
      <c r="B36" s="20" t="s">
        <v>17</v>
      </c>
      <c r="C36" s="21"/>
      <c r="D36" s="21"/>
      <c r="E36" s="21"/>
      <c r="F36" s="21"/>
      <c r="G36" s="21"/>
      <c r="H36" s="22"/>
      <c r="K36" s="19" t="s">
        <v>113</v>
      </c>
      <c r="L36" s="20" t="s">
        <v>19</v>
      </c>
      <c r="M36" s="21"/>
      <c r="N36" s="21"/>
      <c r="O36" s="21"/>
      <c r="P36" s="21"/>
      <c r="Q36" s="21"/>
      <c r="R36" s="22"/>
    </row>
    <row r="37" spans="1:18" x14ac:dyDescent="0.2">
      <c r="A37" s="23" t="s">
        <v>139</v>
      </c>
      <c r="B37" s="24" t="str">
        <f>VLOOKUP(B36,'MASTER AKUN'!$A$4:$B$42,2,FALSE)</f>
        <v>Persediaan Barang Dagang</v>
      </c>
      <c r="C37" s="16"/>
      <c r="D37" s="16"/>
      <c r="E37" s="16"/>
      <c r="F37" s="16"/>
      <c r="G37" s="16"/>
      <c r="H37" s="25"/>
      <c r="K37" s="23" t="s">
        <v>139</v>
      </c>
      <c r="L37" s="24" t="str">
        <f>VLOOKUP(L36,'MASTER AKUN'!$A$4:$B$42,2,FALSE)</f>
        <v>Persediaan Perlengkapan Kantor</v>
      </c>
      <c r="M37" s="16"/>
      <c r="N37" s="16"/>
      <c r="O37" s="16"/>
      <c r="P37" s="16"/>
      <c r="Q37" s="16"/>
      <c r="R37" s="25"/>
    </row>
    <row r="38" spans="1:18" ht="15" x14ac:dyDescent="0.25">
      <c r="A38" s="161" t="s">
        <v>100</v>
      </c>
      <c r="B38" s="162" t="s">
        <v>102</v>
      </c>
      <c r="C38" s="158" t="s">
        <v>103</v>
      </c>
      <c r="D38" s="158" t="s">
        <v>104</v>
      </c>
      <c r="E38" s="158" t="s">
        <v>105</v>
      </c>
      <c r="F38" s="158" t="s">
        <v>106</v>
      </c>
      <c r="G38" s="159" t="s">
        <v>114</v>
      </c>
      <c r="H38" s="160"/>
      <c r="K38" s="161" t="s">
        <v>100</v>
      </c>
      <c r="L38" s="162" t="s">
        <v>102</v>
      </c>
      <c r="M38" s="158" t="s">
        <v>103</v>
      </c>
      <c r="N38" s="158" t="s">
        <v>104</v>
      </c>
      <c r="O38" s="158" t="s">
        <v>105</v>
      </c>
      <c r="P38" s="158" t="s">
        <v>106</v>
      </c>
      <c r="Q38" s="159" t="s">
        <v>114</v>
      </c>
      <c r="R38" s="160"/>
    </row>
    <row r="39" spans="1:18" ht="15" x14ac:dyDescent="0.25">
      <c r="A39" s="161"/>
      <c r="B39" s="162"/>
      <c r="C39" s="158"/>
      <c r="D39" s="158"/>
      <c r="E39" s="158"/>
      <c r="F39" s="158"/>
      <c r="G39" s="26" t="s">
        <v>105</v>
      </c>
      <c r="H39" s="27" t="s">
        <v>106</v>
      </c>
      <c r="K39" s="161"/>
      <c r="L39" s="162"/>
      <c r="M39" s="158"/>
      <c r="N39" s="158"/>
      <c r="O39" s="158"/>
      <c r="P39" s="158"/>
      <c r="Q39" s="26" t="s">
        <v>105</v>
      </c>
      <c r="R39" s="27" t="s">
        <v>106</v>
      </c>
    </row>
    <row r="40" spans="1:18" x14ac:dyDescent="0.2">
      <c r="A40" s="28"/>
      <c r="B40" s="16"/>
      <c r="C40" s="16"/>
      <c r="D40" s="16"/>
      <c r="E40" s="36"/>
      <c r="F40" s="36"/>
      <c r="G40" s="36"/>
      <c r="H40" s="37"/>
      <c r="K40" s="28"/>
      <c r="L40" s="16"/>
      <c r="M40" s="16"/>
      <c r="N40" s="16"/>
      <c r="O40" s="36"/>
      <c r="P40" s="36"/>
      <c r="Q40" s="36"/>
      <c r="R40" s="37"/>
    </row>
    <row r="41" spans="1:18" x14ac:dyDescent="0.2">
      <c r="A41" s="29"/>
      <c r="B41" s="16"/>
      <c r="C41" s="16" t="s">
        <v>141</v>
      </c>
      <c r="D41" s="16"/>
      <c r="E41" s="36"/>
      <c r="F41" s="36"/>
      <c r="G41" s="36">
        <f>VLOOKUP(B36,'MASTER AKUN'!$A$4:$E$42,4,FALSE)</f>
        <v>891600000</v>
      </c>
      <c r="H41" s="37"/>
      <c r="K41" s="29"/>
      <c r="L41" s="16"/>
      <c r="M41" s="16" t="s">
        <v>141</v>
      </c>
      <c r="N41" s="16"/>
      <c r="O41" s="36"/>
      <c r="P41" s="36"/>
      <c r="Q41" s="36">
        <f>VLOOKUP(L36,'MASTER AKUN'!$A$4:$E$42,4,FALSE)</f>
        <v>2580000</v>
      </c>
      <c r="R41" s="37"/>
    </row>
    <row r="42" spans="1:18" x14ac:dyDescent="0.2">
      <c r="A42" s="29"/>
      <c r="B42" s="16"/>
      <c r="C42" s="16"/>
      <c r="D42" s="16"/>
      <c r="E42" s="36"/>
      <c r="F42" s="36">
        <v>21000000</v>
      </c>
      <c r="G42" s="36">
        <f>G41-F42</f>
        <v>870600000</v>
      </c>
      <c r="H42" s="37"/>
      <c r="K42" s="29"/>
      <c r="L42" s="16"/>
      <c r="M42" s="16"/>
      <c r="N42" s="16"/>
      <c r="O42" s="36"/>
      <c r="P42" s="36"/>
      <c r="Q42" s="36"/>
      <c r="R42" s="37"/>
    </row>
    <row r="43" spans="1:18" ht="15" thickBot="1" x14ac:dyDescent="0.25">
      <c r="A43" s="30"/>
      <c r="B43" s="31"/>
      <c r="C43" s="31"/>
      <c r="D43" s="31"/>
      <c r="E43" s="38">
        <v>21000000</v>
      </c>
      <c r="F43" s="38"/>
      <c r="G43" s="38">
        <f>G42+E43</f>
        <v>891600000</v>
      </c>
      <c r="H43" s="39"/>
      <c r="K43" s="30"/>
      <c r="L43" s="31"/>
      <c r="M43" s="31"/>
      <c r="N43" s="31"/>
      <c r="O43" s="38"/>
      <c r="P43" s="38"/>
      <c r="Q43" s="38"/>
      <c r="R43" s="39"/>
    </row>
    <row r="45" spans="1:18" ht="15" thickBot="1" x14ac:dyDescent="0.25"/>
    <row r="46" spans="1:18" x14ac:dyDescent="0.2">
      <c r="A46" s="19" t="s">
        <v>113</v>
      </c>
      <c r="B46" s="20" t="s">
        <v>21</v>
      </c>
      <c r="C46" s="21"/>
      <c r="D46" s="21"/>
      <c r="E46" s="21"/>
      <c r="F46" s="21"/>
      <c r="G46" s="21"/>
      <c r="H46" s="22"/>
      <c r="K46" s="19" t="s">
        <v>113</v>
      </c>
      <c r="L46" s="32" t="s">
        <v>23</v>
      </c>
      <c r="M46" s="21"/>
      <c r="N46" s="21"/>
      <c r="O46" s="21"/>
      <c r="P46" s="21"/>
      <c r="Q46" s="21"/>
      <c r="R46" s="22"/>
    </row>
    <row r="47" spans="1:18" x14ac:dyDescent="0.2">
      <c r="A47" s="23" t="s">
        <v>139</v>
      </c>
      <c r="B47" s="24" t="str">
        <f>VLOOKUP(B46,'MASTER AKUN'!$A$4:$B$42,2,FALSE)</f>
        <v>Persediaan Perlengkapan Toko</v>
      </c>
      <c r="C47" s="16"/>
      <c r="D47" s="16"/>
      <c r="E47" s="16"/>
      <c r="F47" s="16"/>
      <c r="G47" s="16"/>
      <c r="H47" s="25"/>
      <c r="K47" s="23" t="s">
        <v>139</v>
      </c>
      <c r="L47" s="24" t="str">
        <f>VLOOKUP(L46,'MASTER AKUN'!$A$4:$B$42,2,FALSE)</f>
        <v>PPN Masukan</v>
      </c>
      <c r="M47" s="16"/>
      <c r="N47" s="16"/>
      <c r="O47" s="16"/>
      <c r="P47" s="16"/>
      <c r="Q47" s="16"/>
      <c r="R47" s="25"/>
    </row>
    <row r="48" spans="1:18" ht="15" x14ac:dyDescent="0.25">
      <c r="A48" s="161" t="s">
        <v>100</v>
      </c>
      <c r="B48" s="162" t="s">
        <v>102</v>
      </c>
      <c r="C48" s="158" t="s">
        <v>103</v>
      </c>
      <c r="D48" s="158" t="s">
        <v>104</v>
      </c>
      <c r="E48" s="158" t="s">
        <v>105</v>
      </c>
      <c r="F48" s="158" t="s">
        <v>106</v>
      </c>
      <c r="G48" s="159" t="s">
        <v>114</v>
      </c>
      <c r="H48" s="160"/>
      <c r="K48" s="161" t="s">
        <v>100</v>
      </c>
      <c r="L48" s="162" t="s">
        <v>102</v>
      </c>
      <c r="M48" s="158" t="s">
        <v>103</v>
      </c>
      <c r="N48" s="158" t="s">
        <v>104</v>
      </c>
      <c r="O48" s="158" t="s">
        <v>105</v>
      </c>
      <c r="P48" s="158" t="s">
        <v>106</v>
      </c>
      <c r="Q48" s="159" t="s">
        <v>114</v>
      </c>
      <c r="R48" s="160"/>
    </row>
    <row r="49" spans="1:18" ht="15" x14ac:dyDescent="0.25">
      <c r="A49" s="161"/>
      <c r="B49" s="162"/>
      <c r="C49" s="158"/>
      <c r="D49" s="158"/>
      <c r="E49" s="158"/>
      <c r="F49" s="158"/>
      <c r="G49" s="26" t="s">
        <v>105</v>
      </c>
      <c r="H49" s="27" t="s">
        <v>106</v>
      </c>
      <c r="K49" s="161"/>
      <c r="L49" s="162"/>
      <c r="M49" s="158"/>
      <c r="N49" s="158"/>
      <c r="O49" s="158"/>
      <c r="P49" s="158"/>
      <c r="Q49" s="26" t="s">
        <v>105</v>
      </c>
      <c r="R49" s="27" t="s">
        <v>106</v>
      </c>
    </row>
    <row r="50" spans="1:18" x14ac:dyDescent="0.2">
      <c r="A50" s="28"/>
      <c r="B50" s="16"/>
      <c r="C50" s="16"/>
      <c r="D50" s="16"/>
      <c r="E50" s="36"/>
      <c r="F50" s="36"/>
      <c r="G50" s="36"/>
      <c r="H50" s="37"/>
      <c r="K50" s="28"/>
      <c r="L50" s="16"/>
      <c r="M50" s="16"/>
      <c r="N50" s="16"/>
      <c r="O50" s="36"/>
      <c r="P50" s="36"/>
      <c r="Q50" s="36"/>
      <c r="R50" s="37"/>
    </row>
    <row r="51" spans="1:18" x14ac:dyDescent="0.2">
      <c r="A51" s="29"/>
      <c r="B51" s="16"/>
      <c r="C51" s="16" t="s">
        <v>141</v>
      </c>
      <c r="D51" s="16"/>
      <c r="E51" s="36"/>
      <c r="F51" s="36"/>
      <c r="G51" s="36">
        <f>VLOOKUP(B46,'MASTER AKUN'!$A$4:$E$42,4,FALSE)</f>
        <v>5900000</v>
      </c>
      <c r="H51" s="37"/>
      <c r="K51" s="29"/>
      <c r="L51" s="16"/>
      <c r="M51" s="16" t="s">
        <v>141</v>
      </c>
      <c r="N51" s="16"/>
      <c r="O51" s="36"/>
      <c r="P51" s="36"/>
      <c r="Q51" s="36">
        <f>VLOOKUP(L46,'MASTER AKUN'!$A$4:$E$42,4,FALSE)</f>
        <v>19600000</v>
      </c>
      <c r="R51" s="37"/>
    </row>
    <row r="52" spans="1:18" x14ac:dyDescent="0.2">
      <c r="A52" s="29"/>
      <c r="B52" s="16"/>
      <c r="C52" s="16"/>
      <c r="D52" s="16"/>
      <c r="E52" s="36"/>
      <c r="F52" s="36"/>
      <c r="G52" s="36"/>
      <c r="H52" s="37"/>
      <c r="K52" s="29"/>
      <c r="L52" s="16"/>
      <c r="M52" s="16"/>
      <c r="N52" s="16"/>
      <c r="O52" s="36"/>
      <c r="P52" s="36"/>
      <c r="Q52" s="36"/>
      <c r="R52" s="37"/>
    </row>
    <row r="53" spans="1:18" ht="15" thickBot="1" x14ac:dyDescent="0.25">
      <c r="A53" s="30"/>
      <c r="B53" s="31"/>
      <c r="C53" s="31"/>
      <c r="D53" s="31"/>
      <c r="E53" s="38"/>
      <c r="F53" s="38"/>
      <c r="G53" s="38"/>
      <c r="H53" s="39"/>
      <c r="K53" s="30"/>
      <c r="L53" s="31"/>
      <c r="M53" s="31"/>
      <c r="N53" s="31"/>
      <c r="O53" s="38"/>
      <c r="P53" s="38"/>
      <c r="Q53" s="38"/>
      <c r="R53" s="39"/>
    </row>
    <row r="55" spans="1:18" ht="15" thickBot="1" x14ac:dyDescent="0.25"/>
    <row r="56" spans="1:18" x14ac:dyDescent="0.2">
      <c r="A56" s="19" t="s">
        <v>113</v>
      </c>
      <c r="B56" s="20" t="s">
        <v>25</v>
      </c>
      <c r="C56" s="21"/>
      <c r="D56" s="21"/>
      <c r="E56" s="21"/>
      <c r="F56" s="21"/>
      <c r="G56" s="21"/>
      <c r="H56" s="22"/>
      <c r="K56" s="19" t="s">
        <v>113</v>
      </c>
      <c r="L56" s="20" t="s">
        <v>27</v>
      </c>
      <c r="M56" s="21"/>
      <c r="N56" s="21"/>
      <c r="O56" s="21"/>
      <c r="P56" s="21"/>
      <c r="Q56" s="21"/>
      <c r="R56" s="22"/>
    </row>
    <row r="57" spans="1:18" x14ac:dyDescent="0.2">
      <c r="A57" s="23" t="s">
        <v>139</v>
      </c>
      <c r="B57" s="24" t="str">
        <f>VLOOKUP(B56,'MASTER AKUN'!$A$4:$B$42,2,FALSE)</f>
        <v>Pajak Di Bayar Dimuka</v>
      </c>
      <c r="C57" s="16"/>
      <c r="D57" s="16"/>
      <c r="E57" s="16"/>
      <c r="F57" s="16"/>
      <c r="G57" s="16"/>
      <c r="H57" s="25"/>
      <c r="K57" s="23" t="s">
        <v>139</v>
      </c>
      <c r="L57" s="24" t="str">
        <f>VLOOKUP(L56,'MASTER AKUN'!$A$4:$B$42,2,FALSE)</f>
        <v>Asuransi Di Bayar Dimuka</v>
      </c>
      <c r="M57" s="16"/>
      <c r="N57" s="16"/>
      <c r="O57" s="16"/>
      <c r="P57" s="16"/>
      <c r="Q57" s="16"/>
      <c r="R57" s="25"/>
    </row>
    <row r="58" spans="1:18" ht="15" x14ac:dyDescent="0.25">
      <c r="A58" s="161" t="s">
        <v>100</v>
      </c>
      <c r="B58" s="162" t="s">
        <v>102</v>
      </c>
      <c r="C58" s="158" t="s">
        <v>103</v>
      </c>
      <c r="D58" s="158" t="s">
        <v>104</v>
      </c>
      <c r="E58" s="158" t="s">
        <v>105</v>
      </c>
      <c r="F58" s="158" t="s">
        <v>106</v>
      </c>
      <c r="G58" s="159" t="s">
        <v>114</v>
      </c>
      <c r="H58" s="160"/>
      <c r="K58" s="161" t="s">
        <v>100</v>
      </c>
      <c r="L58" s="162" t="s">
        <v>102</v>
      </c>
      <c r="M58" s="158" t="s">
        <v>103</v>
      </c>
      <c r="N58" s="158" t="s">
        <v>104</v>
      </c>
      <c r="O58" s="158" t="s">
        <v>105</v>
      </c>
      <c r="P58" s="158" t="s">
        <v>106</v>
      </c>
      <c r="Q58" s="159" t="s">
        <v>114</v>
      </c>
      <c r="R58" s="160"/>
    </row>
    <row r="59" spans="1:18" ht="15" x14ac:dyDescent="0.25">
      <c r="A59" s="161"/>
      <c r="B59" s="162"/>
      <c r="C59" s="158"/>
      <c r="D59" s="158"/>
      <c r="E59" s="158"/>
      <c r="F59" s="158"/>
      <c r="G59" s="26" t="s">
        <v>105</v>
      </c>
      <c r="H59" s="27" t="s">
        <v>106</v>
      </c>
      <c r="K59" s="161"/>
      <c r="L59" s="162"/>
      <c r="M59" s="158"/>
      <c r="N59" s="158"/>
      <c r="O59" s="158"/>
      <c r="P59" s="158"/>
      <c r="Q59" s="26" t="s">
        <v>105</v>
      </c>
      <c r="R59" s="27" t="s">
        <v>106</v>
      </c>
    </row>
    <row r="60" spans="1:18" x14ac:dyDescent="0.2">
      <c r="A60" s="28"/>
      <c r="B60" s="16"/>
      <c r="C60" s="16"/>
      <c r="D60" s="16"/>
      <c r="E60" s="36"/>
      <c r="F60" s="36"/>
      <c r="G60" s="36"/>
      <c r="H60" s="37"/>
      <c r="K60" s="28"/>
      <c r="L60" s="16"/>
      <c r="M60" s="16"/>
      <c r="N60" s="16"/>
      <c r="O60" s="36"/>
      <c r="P60" s="36"/>
      <c r="Q60" s="36"/>
      <c r="R60" s="37"/>
    </row>
    <row r="61" spans="1:18" x14ac:dyDescent="0.2">
      <c r="A61" s="29"/>
      <c r="B61" s="16"/>
      <c r="C61" s="16" t="s">
        <v>141</v>
      </c>
      <c r="D61" s="16"/>
      <c r="E61" s="36"/>
      <c r="F61" s="36"/>
      <c r="G61" s="36">
        <f>VLOOKUP(B56,'MASTER AKUN'!$A$4:$E$42,4,FALSE)</f>
        <v>32000000</v>
      </c>
      <c r="H61" s="37"/>
      <c r="K61" s="29"/>
      <c r="L61" s="16"/>
      <c r="M61" s="16" t="s">
        <v>141</v>
      </c>
      <c r="N61" s="16"/>
      <c r="O61" s="36"/>
      <c r="P61" s="36"/>
      <c r="Q61" s="36">
        <f>VLOOKUP(L56,'MASTER AKUN'!$A$4:$E$42,4,FALSE)</f>
        <v>31200000</v>
      </c>
      <c r="R61" s="37"/>
    </row>
    <row r="62" spans="1:18" x14ac:dyDescent="0.2">
      <c r="A62" s="29"/>
      <c r="B62" s="16"/>
      <c r="C62" s="16"/>
      <c r="D62" s="16"/>
      <c r="E62" s="36"/>
      <c r="F62" s="36"/>
      <c r="G62" s="36"/>
      <c r="H62" s="37"/>
      <c r="K62" s="29"/>
      <c r="L62" s="16"/>
      <c r="M62" s="16"/>
      <c r="N62" s="16"/>
      <c r="O62" s="36"/>
      <c r="P62" s="36"/>
      <c r="Q62" s="36"/>
      <c r="R62" s="37"/>
    </row>
    <row r="63" spans="1:18" ht="15" thickBot="1" x14ac:dyDescent="0.25">
      <c r="A63" s="30"/>
      <c r="B63" s="31"/>
      <c r="C63" s="31"/>
      <c r="D63" s="31"/>
      <c r="E63" s="38"/>
      <c r="F63" s="38"/>
      <c r="G63" s="38"/>
      <c r="H63" s="39"/>
      <c r="K63" s="30"/>
      <c r="L63" s="31"/>
      <c r="M63" s="31"/>
      <c r="N63" s="31"/>
      <c r="O63" s="38"/>
      <c r="P63" s="38"/>
      <c r="Q63" s="38"/>
      <c r="R63" s="39"/>
    </row>
    <row r="65" spans="1:18" ht="15" thickBot="1" x14ac:dyDescent="0.25"/>
    <row r="66" spans="1:18" x14ac:dyDescent="0.2">
      <c r="A66" s="19" t="s">
        <v>113</v>
      </c>
      <c r="B66" s="20" t="s">
        <v>29</v>
      </c>
      <c r="C66" s="21"/>
      <c r="D66" s="21"/>
      <c r="E66" s="21"/>
      <c r="F66" s="21"/>
      <c r="G66" s="21"/>
      <c r="H66" s="22"/>
      <c r="K66" s="19" t="s">
        <v>113</v>
      </c>
      <c r="L66" s="20" t="s">
        <v>31</v>
      </c>
      <c r="M66" s="21"/>
      <c r="N66" s="21"/>
      <c r="O66" s="21"/>
      <c r="P66" s="21"/>
      <c r="Q66" s="21"/>
      <c r="R66" s="22"/>
    </row>
    <row r="67" spans="1:18" x14ac:dyDescent="0.2">
      <c r="A67" s="23" t="s">
        <v>139</v>
      </c>
      <c r="B67" s="24" t="str">
        <f>VLOOKUP(B66,'MASTER AKUN'!$A$4:$B$42,2,FALSE)</f>
        <v>Iklan Di Bayar Dimuka</v>
      </c>
      <c r="C67" s="16"/>
      <c r="D67" s="16"/>
      <c r="E67" s="16"/>
      <c r="F67" s="16"/>
      <c r="G67" s="16"/>
      <c r="H67" s="25"/>
      <c r="K67" s="23" t="s">
        <v>139</v>
      </c>
      <c r="L67" s="24" t="str">
        <f>VLOOKUP(L66,'MASTER AKUN'!$A$4:$B$42,2,FALSE)</f>
        <v>Tanah</v>
      </c>
      <c r="M67" s="16"/>
      <c r="N67" s="16"/>
      <c r="O67" s="16"/>
      <c r="P67" s="16"/>
      <c r="Q67" s="16"/>
      <c r="R67" s="25"/>
    </row>
    <row r="68" spans="1:18" ht="15" x14ac:dyDescent="0.25">
      <c r="A68" s="161" t="s">
        <v>100</v>
      </c>
      <c r="B68" s="162" t="s">
        <v>102</v>
      </c>
      <c r="C68" s="158" t="s">
        <v>103</v>
      </c>
      <c r="D68" s="158" t="s">
        <v>104</v>
      </c>
      <c r="E68" s="158" t="s">
        <v>105</v>
      </c>
      <c r="F68" s="158" t="s">
        <v>106</v>
      </c>
      <c r="G68" s="159" t="s">
        <v>114</v>
      </c>
      <c r="H68" s="160"/>
      <c r="K68" s="161" t="s">
        <v>100</v>
      </c>
      <c r="L68" s="162" t="s">
        <v>102</v>
      </c>
      <c r="M68" s="158" t="s">
        <v>103</v>
      </c>
      <c r="N68" s="158" t="s">
        <v>104</v>
      </c>
      <c r="O68" s="158" t="s">
        <v>105</v>
      </c>
      <c r="P68" s="158" t="s">
        <v>106</v>
      </c>
      <c r="Q68" s="159" t="s">
        <v>114</v>
      </c>
      <c r="R68" s="160"/>
    </row>
    <row r="69" spans="1:18" ht="15" x14ac:dyDescent="0.25">
      <c r="A69" s="161"/>
      <c r="B69" s="162"/>
      <c r="C69" s="158"/>
      <c r="D69" s="158"/>
      <c r="E69" s="158"/>
      <c r="F69" s="158"/>
      <c r="G69" s="26" t="s">
        <v>105</v>
      </c>
      <c r="H69" s="27" t="s">
        <v>106</v>
      </c>
      <c r="K69" s="161"/>
      <c r="L69" s="162"/>
      <c r="M69" s="158"/>
      <c r="N69" s="158"/>
      <c r="O69" s="158"/>
      <c r="P69" s="158"/>
      <c r="Q69" s="26" t="s">
        <v>105</v>
      </c>
      <c r="R69" s="27" t="s">
        <v>106</v>
      </c>
    </row>
    <row r="70" spans="1:18" x14ac:dyDescent="0.2">
      <c r="A70" s="28"/>
      <c r="B70" s="16"/>
      <c r="C70" s="16"/>
      <c r="D70" s="16"/>
      <c r="E70" s="36"/>
      <c r="F70" s="36"/>
      <c r="G70" s="36"/>
      <c r="H70" s="37"/>
      <c r="K70" s="28"/>
      <c r="L70" s="16"/>
      <c r="M70" s="16"/>
      <c r="N70" s="16"/>
      <c r="O70" s="36"/>
      <c r="P70" s="36"/>
      <c r="Q70" s="36"/>
      <c r="R70" s="37"/>
    </row>
    <row r="71" spans="1:18" x14ac:dyDescent="0.2">
      <c r="A71" s="29"/>
      <c r="B71" s="16"/>
      <c r="C71" s="16" t="s">
        <v>141</v>
      </c>
      <c r="D71" s="16"/>
      <c r="E71" s="36"/>
      <c r="F71" s="36"/>
      <c r="G71" s="36">
        <f>VLOOKUP(B66,'MASTER AKUN'!$A$4:$E$42,4,FALSE)</f>
        <v>3000000</v>
      </c>
      <c r="H71" s="37"/>
      <c r="K71" s="29"/>
      <c r="L71" s="16"/>
      <c r="M71" s="16" t="s">
        <v>141</v>
      </c>
      <c r="N71" s="16"/>
      <c r="O71" s="36"/>
      <c r="P71" s="36"/>
      <c r="Q71" s="36">
        <f>VLOOKUP(L66,'MASTER AKUN'!$A$4:$E$42,4,FALSE)</f>
        <v>165000000</v>
      </c>
      <c r="R71" s="37"/>
    </row>
    <row r="72" spans="1:18" x14ac:dyDescent="0.2">
      <c r="A72" s="29"/>
      <c r="B72" s="16"/>
      <c r="C72" s="16"/>
      <c r="D72" s="16"/>
      <c r="E72" s="36"/>
      <c r="F72" s="36"/>
      <c r="G72" s="36"/>
      <c r="H72" s="37"/>
      <c r="K72" s="29"/>
      <c r="L72" s="16"/>
      <c r="M72" s="16"/>
      <c r="N72" s="16"/>
      <c r="O72" s="36"/>
      <c r="P72" s="36"/>
      <c r="Q72" s="36"/>
      <c r="R72" s="37"/>
    </row>
    <row r="73" spans="1:18" ht="15" thickBot="1" x14ac:dyDescent="0.25">
      <c r="A73" s="30"/>
      <c r="B73" s="31"/>
      <c r="C73" s="31"/>
      <c r="D73" s="31"/>
      <c r="E73" s="38"/>
      <c r="F73" s="38"/>
      <c r="G73" s="38"/>
      <c r="H73" s="39"/>
      <c r="K73" s="30"/>
      <c r="L73" s="31"/>
      <c r="M73" s="31"/>
      <c r="N73" s="31"/>
      <c r="O73" s="38"/>
      <c r="P73" s="38"/>
      <c r="Q73" s="38"/>
      <c r="R73" s="39"/>
    </row>
    <row r="75" spans="1:18" ht="15" thickBot="1" x14ac:dyDescent="0.25"/>
    <row r="76" spans="1:18" x14ac:dyDescent="0.2">
      <c r="A76" s="19" t="s">
        <v>113</v>
      </c>
      <c r="B76" s="20" t="s">
        <v>33</v>
      </c>
      <c r="C76" s="21"/>
      <c r="D76" s="21"/>
      <c r="E76" s="21"/>
      <c r="F76" s="21"/>
      <c r="G76" s="21"/>
      <c r="H76" s="22"/>
      <c r="K76" s="19" t="s">
        <v>113</v>
      </c>
      <c r="L76" s="20" t="s">
        <v>35</v>
      </c>
      <c r="M76" s="21"/>
      <c r="N76" s="21"/>
      <c r="O76" s="21"/>
      <c r="P76" s="21"/>
      <c r="Q76" s="21"/>
      <c r="R76" s="22"/>
    </row>
    <row r="77" spans="1:18" x14ac:dyDescent="0.2">
      <c r="A77" s="23" t="s">
        <v>139</v>
      </c>
      <c r="B77" s="24" t="str">
        <f>VLOOKUP(B76,'MASTER AKUN'!$A$4:$B$42,2,FALSE)</f>
        <v>Bangunan</v>
      </c>
      <c r="C77" s="16"/>
      <c r="D77" s="16"/>
      <c r="E77" s="16"/>
      <c r="F77" s="16"/>
      <c r="G77" s="16"/>
      <c r="H77" s="25"/>
      <c r="K77" s="23" t="s">
        <v>139</v>
      </c>
      <c r="L77" s="24" t="str">
        <f>VLOOKUP(L76,'MASTER AKUN'!$A$4:$B$42,2,FALSE)</f>
        <v>Akumulasi Penyusutan Bangunan</v>
      </c>
      <c r="M77" s="16"/>
      <c r="N77" s="16"/>
      <c r="O77" s="16"/>
      <c r="P77" s="16"/>
      <c r="Q77" s="16"/>
      <c r="R77" s="25"/>
    </row>
    <row r="78" spans="1:18" ht="15" x14ac:dyDescent="0.25">
      <c r="A78" s="161" t="s">
        <v>100</v>
      </c>
      <c r="B78" s="162" t="s">
        <v>102</v>
      </c>
      <c r="C78" s="158" t="s">
        <v>103</v>
      </c>
      <c r="D78" s="158" t="s">
        <v>104</v>
      </c>
      <c r="E78" s="158" t="s">
        <v>105</v>
      </c>
      <c r="F78" s="158" t="s">
        <v>106</v>
      </c>
      <c r="G78" s="159" t="s">
        <v>114</v>
      </c>
      <c r="H78" s="160"/>
      <c r="K78" s="161" t="s">
        <v>100</v>
      </c>
      <c r="L78" s="162" t="s">
        <v>102</v>
      </c>
      <c r="M78" s="158" t="s">
        <v>103</v>
      </c>
      <c r="N78" s="158" t="s">
        <v>104</v>
      </c>
      <c r="O78" s="158" t="s">
        <v>105</v>
      </c>
      <c r="P78" s="158" t="s">
        <v>106</v>
      </c>
      <c r="Q78" s="159" t="s">
        <v>114</v>
      </c>
      <c r="R78" s="160"/>
    </row>
    <row r="79" spans="1:18" ht="15" x14ac:dyDescent="0.25">
      <c r="A79" s="161"/>
      <c r="B79" s="162"/>
      <c r="C79" s="158"/>
      <c r="D79" s="158"/>
      <c r="E79" s="158"/>
      <c r="F79" s="158"/>
      <c r="G79" s="26" t="s">
        <v>105</v>
      </c>
      <c r="H79" s="27" t="s">
        <v>106</v>
      </c>
      <c r="K79" s="161"/>
      <c r="L79" s="162"/>
      <c r="M79" s="158"/>
      <c r="N79" s="158"/>
      <c r="O79" s="158"/>
      <c r="P79" s="158"/>
      <c r="Q79" s="26" t="s">
        <v>105</v>
      </c>
      <c r="R79" s="27" t="s">
        <v>106</v>
      </c>
    </row>
    <row r="80" spans="1:18" x14ac:dyDescent="0.2">
      <c r="A80" s="28"/>
      <c r="B80" s="16"/>
      <c r="C80" s="16"/>
      <c r="D80" s="16"/>
      <c r="E80" s="36"/>
      <c r="F80" s="36"/>
      <c r="G80" s="36"/>
      <c r="H80" s="37"/>
      <c r="K80" s="28"/>
      <c r="L80" s="16"/>
      <c r="M80" s="16"/>
      <c r="N80" s="16"/>
      <c r="O80" s="36"/>
      <c r="P80" s="36"/>
      <c r="Q80" s="36"/>
      <c r="R80" s="37"/>
    </row>
    <row r="81" spans="1:18" x14ac:dyDescent="0.2">
      <c r="A81" s="29"/>
      <c r="B81" s="16"/>
      <c r="C81" s="16" t="s">
        <v>141</v>
      </c>
      <c r="D81" s="16"/>
      <c r="E81" s="36"/>
      <c r="F81" s="36"/>
      <c r="G81" s="36">
        <f>VLOOKUP(B76,'MASTER AKUN'!$A$4:$E$42,4,FALSE)</f>
        <v>210000000</v>
      </c>
      <c r="H81" s="37"/>
      <c r="K81" s="29"/>
      <c r="L81" s="16"/>
      <c r="M81" s="16" t="s">
        <v>141</v>
      </c>
      <c r="N81" s="16"/>
      <c r="O81" s="36"/>
      <c r="P81" s="36"/>
      <c r="Q81" s="36"/>
      <c r="R81" s="37">
        <f>VLOOKUP(L76,'MASTER AKUN'!$A$4:$E$42,5,FALSE)</f>
        <v>105000000</v>
      </c>
    </row>
    <row r="82" spans="1:18" x14ac:dyDescent="0.2">
      <c r="A82" s="29"/>
      <c r="B82" s="16"/>
      <c r="C82" s="16"/>
      <c r="D82" s="16"/>
      <c r="E82" s="36"/>
      <c r="F82" s="36"/>
      <c r="G82" s="36"/>
      <c r="H82" s="37"/>
      <c r="K82" s="29"/>
      <c r="L82" s="16"/>
      <c r="M82" s="16"/>
      <c r="N82" s="16"/>
      <c r="O82" s="36"/>
      <c r="P82" s="36"/>
      <c r="Q82" s="36"/>
      <c r="R82" s="37"/>
    </row>
    <row r="83" spans="1:18" ht="15" thickBot="1" x14ac:dyDescent="0.25">
      <c r="A83" s="30"/>
      <c r="B83" s="31"/>
      <c r="C83" s="31"/>
      <c r="D83" s="31"/>
      <c r="E83" s="38"/>
      <c r="F83" s="38"/>
      <c r="G83" s="38"/>
      <c r="H83" s="39"/>
      <c r="K83" s="30"/>
      <c r="L83" s="31"/>
      <c r="M83" s="31"/>
      <c r="N83" s="31"/>
      <c r="O83" s="38"/>
      <c r="P83" s="38"/>
      <c r="Q83" s="38"/>
      <c r="R83" s="39"/>
    </row>
    <row r="85" spans="1:18" ht="15" thickBot="1" x14ac:dyDescent="0.25"/>
    <row r="86" spans="1:18" x14ac:dyDescent="0.2">
      <c r="A86" s="19" t="s">
        <v>113</v>
      </c>
      <c r="B86" s="20" t="s">
        <v>37</v>
      </c>
      <c r="C86" s="21"/>
      <c r="D86" s="21"/>
      <c r="E86" s="21"/>
      <c r="F86" s="21"/>
      <c r="G86" s="21"/>
      <c r="H86" s="22"/>
      <c r="K86" s="19" t="s">
        <v>113</v>
      </c>
      <c r="L86" s="20" t="s">
        <v>39</v>
      </c>
      <c r="M86" s="21"/>
      <c r="N86" s="21"/>
      <c r="O86" s="21"/>
      <c r="P86" s="21"/>
      <c r="Q86" s="21"/>
      <c r="R86" s="22"/>
    </row>
    <row r="87" spans="1:18" x14ac:dyDescent="0.2">
      <c r="A87" s="23" t="s">
        <v>139</v>
      </c>
      <c r="B87" s="24" t="str">
        <f>VLOOKUP(B86,'MASTER AKUN'!$A$4:$B$42,2,FALSE)</f>
        <v>Kendaraan</v>
      </c>
      <c r="C87" s="16"/>
      <c r="D87" s="16"/>
      <c r="E87" s="16"/>
      <c r="F87" s="16"/>
      <c r="G87" s="16"/>
      <c r="H87" s="25"/>
      <c r="K87" s="23" t="s">
        <v>139</v>
      </c>
      <c r="L87" s="24" t="str">
        <f>VLOOKUP(L86,'MASTER AKUN'!$A$4:$B$42,2,FALSE)</f>
        <v>Akumulasi Penyusutan Kendaraan</v>
      </c>
      <c r="M87" s="16"/>
      <c r="N87" s="16"/>
      <c r="O87" s="16"/>
      <c r="P87" s="16"/>
      <c r="Q87" s="16"/>
      <c r="R87" s="25"/>
    </row>
    <row r="88" spans="1:18" ht="15" x14ac:dyDescent="0.25">
      <c r="A88" s="161" t="s">
        <v>100</v>
      </c>
      <c r="B88" s="162" t="s">
        <v>102</v>
      </c>
      <c r="C88" s="158" t="s">
        <v>103</v>
      </c>
      <c r="D88" s="158" t="s">
        <v>104</v>
      </c>
      <c r="E88" s="158" t="s">
        <v>105</v>
      </c>
      <c r="F88" s="158" t="s">
        <v>106</v>
      </c>
      <c r="G88" s="159" t="s">
        <v>114</v>
      </c>
      <c r="H88" s="160"/>
      <c r="K88" s="161" t="s">
        <v>100</v>
      </c>
      <c r="L88" s="162" t="s">
        <v>102</v>
      </c>
      <c r="M88" s="158" t="s">
        <v>103</v>
      </c>
      <c r="N88" s="158" t="s">
        <v>104</v>
      </c>
      <c r="O88" s="158" t="s">
        <v>105</v>
      </c>
      <c r="P88" s="158" t="s">
        <v>106</v>
      </c>
      <c r="Q88" s="159" t="s">
        <v>114</v>
      </c>
      <c r="R88" s="160"/>
    </row>
    <row r="89" spans="1:18" ht="15" x14ac:dyDescent="0.25">
      <c r="A89" s="161"/>
      <c r="B89" s="162"/>
      <c r="C89" s="158"/>
      <c r="D89" s="158"/>
      <c r="E89" s="158"/>
      <c r="F89" s="158"/>
      <c r="G89" s="26" t="s">
        <v>105</v>
      </c>
      <c r="H89" s="27" t="s">
        <v>106</v>
      </c>
      <c r="K89" s="161"/>
      <c r="L89" s="162"/>
      <c r="M89" s="158"/>
      <c r="N89" s="158"/>
      <c r="O89" s="158"/>
      <c r="P89" s="158"/>
      <c r="Q89" s="26" t="s">
        <v>105</v>
      </c>
      <c r="R89" s="27" t="s">
        <v>106</v>
      </c>
    </row>
    <row r="90" spans="1:18" x14ac:dyDescent="0.2">
      <c r="A90" s="28"/>
      <c r="B90" s="16"/>
      <c r="C90" s="16"/>
      <c r="D90" s="16"/>
      <c r="E90" s="36"/>
      <c r="F90" s="36"/>
      <c r="G90" s="36"/>
      <c r="H90" s="37"/>
      <c r="K90" s="28"/>
      <c r="L90" s="16"/>
      <c r="M90" s="16"/>
      <c r="N90" s="16"/>
      <c r="O90" s="36"/>
      <c r="P90" s="36"/>
      <c r="Q90" s="36"/>
      <c r="R90" s="37"/>
    </row>
    <row r="91" spans="1:18" x14ac:dyDescent="0.2">
      <c r="A91" s="29"/>
      <c r="B91" s="16"/>
      <c r="C91" s="16" t="s">
        <v>141</v>
      </c>
      <c r="D91" s="16"/>
      <c r="E91" s="36"/>
      <c r="F91" s="36"/>
      <c r="G91" s="36">
        <f>VLOOKUP(B86,'MASTER AKUN'!$A$4:$E$42,4,FALSE)</f>
        <v>175000000</v>
      </c>
      <c r="H91" s="37"/>
      <c r="K91" s="29"/>
      <c r="L91" s="16"/>
      <c r="M91" s="16" t="s">
        <v>141</v>
      </c>
      <c r="N91" s="16"/>
      <c r="O91" s="36"/>
      <c r="P91" s="36"/>
      <c r="Q91" s="36"/>
      <c r="R91" s="37">
        <f>VLOOKUP(L86,'MASTER AKUN'!$A$4:$E$43,5,FALSE)</f>
        <v>108862304</v>
      </c>
    </row>
    <row r="92" spans="1:18" x14ac:dyDescent="0.2">
      <c r="A92" s="29"/>
      <c r="B92" s="16"/>
      <c r="C92" s="16"/>
      <c r="D92" s="16"/>
      <c r="E92" s="36"/>
      <c r="F92" s="36"/>
      <c r="G92" s="36"/>
      <c r="H92" s="37"/>
      <c r="K92" s="29"/>
      <c r="L92" s="16"/>
      <c r="M92" s="16"/>
      <c r="N92" s="16"/>
      <c r="O92" s="36"/>
      <c r="P92" s="36"/>
      <c r="Q92" s="36"/>
      <c r="R92" s="37"/>
    </row>
    <row r="93" spans="1:18" ht="15" thickBot="1" x14ac:dyDescent="0.25">
      <c r="A93" s="30"/>
      <c r="B93" s="31"/>
      <c r="C93" s="31"/>
      <c r="D93" s="31"/>
      <c r="E93" s="38"/>
      <c r="F93" s="38"/>
      <c r="G93" s="38"/>
      <c r="H93" s="39"/>
      <c r="K93" s="30"/>
      <c r="L93" s="31"/>
      <c r="M93" s="31"/>
      <c r="N93" s="31"/>
      <c r="O93" s="38"/>
      <c r="P93" s="38"/>
      <c r="Q93" s="38"/>
      <c r="R93" s="39"/>
    </row>
    <row r="95" spans="1:18" ht="15" thickBot="1" x14ac:dyDescent="0.25"/>
    <row r="96" spans="1:18" x14ac:dyDescent="0.2">
      <c r="A96" s="19" t="s">
        <v>113</v>
      </c>
      <c r="B96" s="20" t="s">
        <v>41</v>
      </c>
      <c r="C96" s="21"/>
      <c r="D96" s="21"/>
      <c r="E96" s="21"/>
      <c r="F96" s="21"/>
      <c r="G96" s="21"/>
      <c r="H96" s="22"/>
      <c r="K96" s="19" t="s">
        <v>113</v>
      </c>
      <c r="L96" s="20" t="s">
        <v>43</v>
      </c>
      <c r="M96" s="21"/>
      <c r="N96" s="21"/>
      <c r="O96" s="21"/>
      <c r="P96" s="21"/>
      <c r="Q96" s="21"/>
      <c r="R96" s="22"/>
    </row>
    <row r="97" spans="1:18" x14ac:dyDescent="0.2">
      <c r="A97" s="23" t="s">
        <v>139</v>
      </c>
      <c r="B97" s="24" t="str">
        <f>VLOOKUP(B96,'MASTER AKUN'!$A$4:$B$42,2,FALSE)</f>
        <v>Peralatan</v>
      </c>
      <c r="C97" s="16"/>
      <c r="D97" s="16"/>
      <c r="E97" s="16"/>
      <c r="F97" s="16"/>
      <c r="G97" s="16"/>
      <c r="H97" s="25"/>
      <c r="K97" s="23" t="s">
        <v>139</v>
      </c>
      <c r="L97" s="24" t="str">
        <f>VLOOKUP(L96,'MASTER AKUN'!$A$4:$B$42,2,FALSE)</f>
        <v>Akumulasi Penyusutan Peralatan</v>
      </c>
      <c r="M97" s="16"/>
      <c r="N97" s="16"/>
      <c r="O97" s="16"/>
      <c r="P97" s="16"/>
      <c r="Q97" s="16"/>
      <c r="R97" s="25"/>
    </row>
    <row r="98" spans="1:18" ht="15" x14ac:dyDescent="0.25">
      <c r="A98" s="161" t="s">
        <v>100</v>
      </c>
      <c r="B98" s="162" t="s">
        <v>102</v>
      </c>
      <c r="C98" s="158" t="s">
        <v>103</v>
      </c>
      <c r="D98" s="158" t="s">
        <v>104</v>
      </c>
      <c r="E98" s="158" t="s">
        <v>105</v>
      </c>
      <c r="F98" s="158" t="s">
        <v>106</v>
      </c>
      <c r="G98" s="159" t="s">
        <v>114</v>
      </c>
      <c r="H98" s="160"/>
      <c r="K98" s="161" t="s">
        <v>100</v>
      </c>
      <c r="L98" s="162" t="s">
        <v>102</v>
      </c>
      <c r="M98" s="158" t="s">
        <v>103</v>
      </c>
      <c r="N98" s="158" t="s">
        <v>104</v>
      </c>
      <c r="O98" s="158" t="s">
        <v>105</v>
      </c>
      <c r="P98" s="158" t="s">
        <v>106</v>
      </c>
      <c r="Q98" s="159" t="s">
        <v>114</v>
      </c>
      <c r="R98" s="160"/>
    </row>
    <row r="99" spans="1:18" ht="15" x14ac:dyDescent="0.25">
      <c r="A99" s="161"/>
      <c r="B99" s="162"/>
      <c r="C99" s="158"/>
      <c r="D99" s="158"/>
      <c r="E99" s="158"/>
      <c r="F99" s="158"/>
      <c r="G99" s="26" t="s">
        <v>105</v>
      </c>
      <c r="H99" s="27" t="s">
        <v>106</v>
      </c>
      <c r="K99" s="161"/>
      <c r="L99" s="162"/>
      <c r="M99" s="158"/>
      <c r="N99" s="158"/>
      <c r="O99" s="158"/>
      <c r="P99" s="158"/>
      <c r="Q99" s="26" t="s">
        <v>105</v>
      </c>
      <c r="R99" s="27" t="s">
        <v>106</v>
      </c>
    </row>
    <row r="100" spans="1:18" x14ac:dyDescent="0.2">
      <c r="A100" s="28"/>
      <c r="B100" s="16"/>
      <c r="C100" s="16"/>
      <c r="D100" s="16"/>
      <c r="E100" s="36"/>
      <c r="F100" s="36"/>
      <c r="G100" s="36"/>
      <c r="H100" s="37"/>
      <c r="K100" s="28"/>
      <c r="L100" s="16"/>
      <c r="M100" s="16"/>
      <c r="N100" s="16"/>
      <c r="O100" s="36"/>
      <c r="P100" s="36"/>
      <c r="Q100" s="36"/>
      <c r="R100" s="37"/>
    </row>
    <row r="101" spans="1:18" x14ac:dyDescent="0.2">
      <c r="A101" s="29"/>
      <c r="B101" s="16"/>
      <c r="C101" s="16" t="s">
        <v>141</v>
      </c>
      <c r="D101" s="16"/>
      <c r="E101" s="36"/>
      <c r="F101" s="36"/>
      <c r="G101" s="36">
        <f>VLOOKUP(B96,'MASTER AKUN'!$A$4:$E$42,4,FALSE)</f>
        <v>220000000</v>
      </c>
      <c r="H101" s="37"/>
      <c r="K101" s="29"/>
      <c r="L101" s="16"/>
      <c r="M101" s="16" t="s">
        <v>141</v>
      </c>
      <c r="N101" s="16"/>
      <c r="O101" s="36"/>
      <c r="P101" s="36"/>
      <c r="Q101" s="36"/>
      <c r="R101" s="37">
        <f>VLOOKUP(L96,'MASTER AKUN'!$A$4:$E$42,5,FALSE)</f>
        <v>188240740</v>
      </c>
    </row>
    <row r="102" spans="1:18" x14ac:dyDescent="0.2">
      <c r="A102" s="29"/>
      <c r="B102" s="16"/>
      <c r="C102" s="16"/>
      <c r="D102" s="16"/>
      <c r="E102" s="36"/>
      <c r="F102" s="36"/>
      <c r="G102" s="36"/>
      <c r="H102" s="37"/>
      <c r="K102" s="29"/>
      <c r="L102" s="16"/>
      <c r="M102" s="16"/>
      <c r="N102" s="16"/>
      <c r="O102" s="36"/>
      <c r="P102" s="36"/>
      <c r="Q102" s="36"/>
      <c r="R102" s="37"/>
    </row>
    <row r="103" spans="1:18" ht="15" thickBot="1" x14ac:dyDescent="0.25">
      <c r="A103" s="30"/>
      <c r="B103" s="31"/>
      <c r="C103" s="31"/>
      <c r="D103" s="31"/>
      <c r="E103" s="38"/>
      <c r="F103" s="38"/>
      <c r="G103" s="38"/>
      <c r="H103" s="39"/>
      <c r="K103" s="30"/>
      <c r="L103" s="31"/>
      <c r="M103" s="31"/>
      <c r="N103" s="31"/>
      <c r="O103" s="38"/>
      <c r="P103" s="38"/>
      <c r="Q103" s="38"/>
      <c r="R103" s="39"/>
    </row>
    <row r="105" spans="1:18" ht="15" thickBot="1" x14ac:dyDescent="0.25"/>
    <row r="106" spans="1:18" x14ac:dyDescent="0.2">
      <c r="A106" s="19" t="s">
        <v>113</v>
      </c>
      <c r="B106" s="20" t="s">
        <v>44</v>
      </c>
      <c r="C106" s="21"/>
      <c r="D106" s="21"/>
      <c r="E106" s="21"/>
      <c r="F106" s="21"/>
      <c r="G106" s="21"/>
      <c r="H106" s="22"/>
      <c r="K106" s="19" t="s">
        <v>113</v>
      </c>
      <c r="L106" s="20" t="s">
        <v>46</v>
      </c>
      <c r="M106" s="21"/>
      <c r="N106" s="21"/>
      <c r="O106" s="21"/>
      <c r="P106" s="21"/>
      <c r="Q106" s="21"/>
      <c r="R106" s="22"/>
    </row>
    <row r="107" spans="1:18" x14ac:dyDescent="0.2">
      <c r="A107" s="23" t="s">
        <v>139</v>
      </c>
      <c r="B107" s="24" t="str">
        <f>VLOOKUP(B106,'MASTER AKUN'!$A$4:$B$42,2,FALSE)</f>
        <v>Hutang Usaha</v>
      </c>
      <c r="C107" s="16"/>
      <c r="D107" s="16"/>
      <c r="E107" s="16"/>
      <c r="F107" s="16"/>
      <c r="G107" s="16"/>
      <c r="H107" s="25"/>
      <c r="K107" s="23" t="s">
        <v>139</v>
      </c>
      <c r="L107" s="24" t="str">
        <f>VLOOKUP(L106,'MASTER AKUN'!$A$4:$B$42,2,FALSE)</f>
        <v>PPN Keluaran</v>
      </c>
      <c r="M107" s="16"/>
      <c r="N107" s="16"/>
      <c r="O107" s="16"/>
      <c r="P107" s="16"/>
      <c r="Q107" s="16"/>
      <c r="R107" s="25"/>
    </row>
    <row r="108" spans="1:18" ht="15" x14ac:dyDescent="0.25">
      <c r="A108" s="161" t="s">
        <v>100</v>
      </c>
      <c r="B108" s="162" t="s">
        <v>102</v>
      </c>
      <c r="C108" s="158" t="s">
        <v>103</v>
      </c>
      <c r="D108" s="158" t="s">
        <v>104</v>
      </c>
      <c r="E108" s="158" t="s">
        <v>105</v>
      </c>
      <c r="F108" s="158" t="s">
        <v>106</v>
      </c>
      <c r="G108" s="159" t="s">
        <v>114</v>
      </c>
      <c r="H108" s="160"/>
      <c r="K108" s="161" t="s">
        <v>100</v>
      </c>
      <c r="L108" s="162" t="s">
        <v>102</v>
      </c>
      <c r="M108" s="158" t="s">
        <v>103</v>
      </c>
      <c r="N108" s="158" t="s">
        <v>104</v>
      </c>
      <c r="O108" s="158" t="s">
        <v>105</v>
      </c>
      <c r="P108" s="158" t="s">
        <v>106</v>
      </c>
      <c r="Q108" s="159" t="s">
        <v>114</v>
      </c>
      <c r="R108" s="160"/>
    </row>
    <row r="109" spans="1:18" ht="15" x14ac:dyDescent="0.25">
      <c r="A109" s="161"/>
      <c r="B109" s="162"/>
      <c r="C109" s="158"/>
      <c r="D109" s="158"/>
      <c r="E109" s="158"/>
      <c r="F109" s="158"/>
      <c r="G109" s="26" t="s">
        <v>105</v>
      </c>
      <c r="H109" s="27" t="s">
        <v>106</v>
      </c>
      <c r="K109" s="161"/>
      <c r="L109" s="162"/>
      <c r="M109" s="158"/>
      <c r="N109" s="158"/>
      <c r="O109" s="158"/>
      <c r="P109" s="158"/>
      <c r="Q109" s="26" t="s">
        <v>105</v>
      </c>
      <c r="R109" s="27" t="s">
        <v>106</v>
      </c>
    </row>
    <row r="110" spans="1:18" x14ac:dyDescent="0.2">
      <c r="A110" s="28"/>
      <c r="B110" s="16"/>
      <c r="C110" s="16"/>
      <c r="D110" s="16"/>
      <c r="E110" s="36"/>
      <c r="F110" s="36"/>
      <c r="G110" s="36"/>
      <c r="H110" s="37"/>
      <c r="K110" s="28"/>
      <c r="L110" s="16"/>
      <c r="M110" s="16"/>
      <c r="N110" s="16"/>
      <c r="O110" s="36"/>
      <c r="P110" s="36"/>
      <c r="Q110" s="36"/>
      <c r="R110" s="37"/>
    </row>
    <row r="111" spans="1:18" x14ac:dyDescent="0.2">
      <c r="A111" s="29"/>
      <c r="B111" s="16"/>
      <c r="C111" s="16" t="s">
        <v>141</v>
      </c>
      <c r="D111" s="16"/>
      <c r="E111" s="36"/>
      <c r="F111" s="36"/>
      <c r="G111" s="36"/>
      <c r="H111" s="37">
        <f>VLOOKUP(B106,'MASTER AKUN'!$A$4:$E$42,5,0)</f>
        <v>196000000</v>
      </c>
      <c r="K111" s="29"/>
      <c r="L111" s="16"/>
      <c r="M111" s="16" t="s">
        <v>141</v>
      </c>
      <c r="N111" s="16"/>
      <c r="O111" s="36"/>
      <c r="P111" s="36"/>
      <c r="Q111" s="36"/>
      <c r="R111" s="37">
        <f>VLOOKUP(L106,'MASTER AKUN'!$A$4:$E$42,5,0)</f>
        <v>23520000</v>
      </c>
    </row>
    <row r="112" spans="1:18" x14ac:dyDescent="0.2">
      <c r="A112" s="29"/>
      <c r="B112" s="16"/>
      <c r="C112" s="16"/>
      <c r="D112" s="16"/>
      <c r="E112" s="36"/>
      <c r="F112" s="36"/>
      <c r="G112" s="36"/>
      <c r="H112" s="37"/>
      <c r="K112" s="29"/>
      <c r="L112" s="16"/>
      <c r="M112" s="16"/>
      <c r="N112" s="16"/>
      <c r="O112" s="36"/>
      <c r="P112" s="36">
        <f ca="1">SUMIF('JURNAL UMUM'!$B$7:$M$27,'BUKU BESAR'!L106,'JURNAL UMUM'!F7:F9)</f>
        <v>2500000</v>
      </c>
      <c r="Q112" s="36"/>
      <c r="R112" s="37">
        <f ca="1">R111+P112</f>
        <v>26020000</v>
      </c>
    </row>
    <row r="113" spans="1:18" ht="15" thickBot="1" x14ac:dyDescent="0.25">
      <c r="A113" s="30"/>
      <c r="B113" s="31"/>
      <c r="C113" s="31"/>
      <c r="D113" s="31"/>
      <c r="E113" s="38"/>
      <c r="F113" s="38"/>
      <c r="G113" s="38"/>
      <c r="H113" s="39"/>
      <c r="K113" s="30"/>
      <c r="L113" s="31"/>
      <c r="M113" s="31"/>
      <c r="N113" s="31"/>
      <c r="O113" s="38">
        <v>2500000</v>
      </c>
      <c r="P113" s="38"/>
      <c r="Q113" s="38"/>
      <c r="R113" s="39">
        <f ca="1">R112-O113</f>
        <v>23520000</v>
      </c>
    </row>
    <row r="115" spans="1:18" ht="15" thickBot="1" x14ac:dyDescent="0.25"/>
    <row r="116" spans="1:18" x14ac:dyDescent="0.2">
      <c r="A116" s="19" t="s">
        <v>113</v>
      </c>
      <c r="B116" s="20" t="s">
        <v>48</v>
      </c>
      <c r="C116" s="21"/>
      <c r="D116" s="21"/>
      <c r="E116" s="21"/>
      <c r="F116" s="21"/>
      <c r="G116" s="21"/>
      <c r="H116" s="22"/>
      <c r="K116" s="19" t="s">
        <v>113</v>
      </c>
      <c r="L116" s="32" t="s">
        <v>74</v>
      </c>
      <c r="M116" s="21"/>
      <c r="N116" s="21"/>
      <c r="O116" s="21"/>
      <c r="P116" s="21"/>
      <c r="Q116" s="21"/>
      <c r="R116" s="22"/>
    </row>
    <row r="117" spans="1:18" x14ac:dyDescent="0.2">
      <c r="A117" s="23" t="s">
        <v>139</v>
      </c>
      <c r="B117" s="24" t="str">
        <f>VLOOKUP(B116,'MASTER AKUN'!$A$4:$B$42,2,FALSE)</f>
        <v>Hutang Pajak Penghasilan</v>
      </c>
      <c r="C117" s="16"/>
      <c r="D117" s="16"/>
      <c r="E117" s="16"/>
      <c r="F117" s="16"/>
      <c r="G117" s="16"/>
      <c r="H117" s="25"/>
      <c r="K117" s="23" t="s">
        <v>139</v>
      </c>
      <c r="L117" s="24" t="str">
        <f>VLOOKUP(L116,'MASTER AKUN'!$A$4:$B$42,2,FALSE)</f>
        <v>Hutang Bank</v>
      </c>
      <c r="M117" s="16"/>
      <c r="N117" s="16"/>
      <c r="O117" s="16"/>
      <c r="P117" s="16"/>
      <c r="Q117" s="16"/>
      <c r="R117" s="25"/>
    </row>
    <row r="118" spans="1:18" ht="15" x14ac:dyDescent="0.25">
      <c r="A118" s="161" t="s">
        <v>100</v>
      </c>
      <c r="B118" s="162" t="s">
        <v>102</v>
      </c>
      <c r="C118" s="158" t="s">
        <v>103</v>
      </c>
      <c r="D118" s="158" t="s">
        <v>104</v>
      </c>
      <c r="E118" s="158" t="s">
        <v>105</v>
      </c>
      <c r="F118" s="158" t="s">
        <v>106</v>
      </c>
      <c r="G118" s="159" t="s">
        <v>114</v>
      </c>
      <c r="H118" s="160"/>
      <c r="K118" s="161" t="s">
        <v>100</v>
      </c>
      <c r="L118" s="162" t="s">
        <v>102</v>
      </c>
      <c r="M118" s="158" t="s">
        <v>103</v>
      </c>
      <c r="N118" s="158" t="s">
        <v>104</v>
      </c>
      <c r="O118" s="158" t="s">
        <v>105</v>
      </c>
      <c r="P118" s="158" t="s">
        <v>106</v>
      </c>
      <c r="Q118" s="159" t="s">
        <v>114</v>
      </c>
      <c r="R118" s="160"/>
    </row>
    <row r="119" spans="1:18" ht="15" x14ac:dyDescent="0.25">
      <c r="A119" s="161"/>
      <c r="B119" s="162"/>
      <c r="C119" s="158"/>
      <c r="D119" s="158"/>
      <c r="E119" s="158"/>
      <c r="F119" s="158"/>
      <c r="G119" s="26" t="s">
        <v>105</v>
      </c>
      <c r="H119" s="27" t="s">
        <v>106</v>
      </c>
      <c r="K119" s="161"/>
      <c r="L119" s="162"/>
      <c r="M119" s="158"/>
      <c r="N119" s="158"/>
      <c r="O119" s="158"/>
      <c r="P119" s="158"/>
      <c r="Q119" s="26" t="s">
        <v>105</v>
      </c>
      <c r="R119" s="27" t="s">
        <v>106</v>
      </c>
    </row>
    <row r="120" spans="1:18" x14ac:dyDescent="0.2">
      <c r="A120" s="28"/>
      <c r="B120" s="16"/>
      <c r="C120" s="16"/>
      <c r="D120" s="16"/>
      <c r="E120" s="36"/>
      <c r="F120" s="36"/>
      <c r="G120" s="36"/>
      <c r="H120" s="37"/>
      <c r="K120" s="28"/>
      <c r="L120" s="16"/>
      <c r="M120" s="16"/>
      <c r="N120" s="16"/>
      <c r="O120" s="36"/>
      <c r="P120" s="36"/>
      <c r="Q120" s="36"/>
      <c r="R120" s="37"/>
    </row>
    <row r="121" spans="1:18" x14ac:dyDescent="0.2">
      <c r="A121" s="29"/>
      <c r="B121" s="16"/>
      <c r="C121" s="16" t="s">
        <v>141</v>
      </c>
      <c r="D121" s="16"/>
      <c r="E121" s="36"/>
      <c r="F121" s="36"/>
      <c r="G121" s="36"/>
      <c r="H121" s="37">
        <f>VLOOKUP(B116,'MASTER AKUN'!$A$4:$E$42,5,0)</f>
        <v>0</v>
      </c>
      <c r="K121" s="29"/>
      <c r="L121" s="16"/>
      <c r="M121" s="16" t="s">
        <v>141</v>
      </c>
      <c r="N121" s="16"/>
      <c r="O121" s="36"/>
      <c r="P121" s="36"/>
      <c r="Q121" s="36"/>
      <c r="R121" s="37">
        <f>VLOOKUP(L116,'MASTER AKUN'!$A$4:$E$42,5,0)</f>
        <v>301909436</v>
      </c>
    </row>
    <row r="122" spans="1:18" x14ac:dyDescent="0.2">
      <c r="A122" s="29"/>
      <c r="B122" s="16"/>
      <c r="C122" s="16"/>
      <c r="D122" s="16"/>
      <c r="E122" s="36"/>
      <c r="F122" s="36"/>
      <c r="G122" s="36"/>
      <c r="H122" s="37"/>
      <c r="K122" s="29"/>
      <c r="L122" s="16"/>
      <c r="M122" s="16"/>
      <c r="N122" s="16"/>
      <c r="O122" s="36"/>
      <c r="P122" s="36"/>
      <c r="Q122" s="36"/>
      <c r="R122" s="37"/>
    </row>
    <row r="123" spans="1:18" ht="15" thickBot="1" x14ac:dyDescent="0.25">
      <c r="A123" s="30"/>
      <c r="B123" s="31"/>
      <c r="C123" s="31"/>
      <c r="D123" s="31"/>
      <c r="E123" s="38"/>
      <c r="F123" s="38"/>
      <c r="G123" s="38"/>
      <c r="H123" s="39"/>
      <c r="K123" s="30"/>
      <c r="L123" s="31"/>
      <c r="M123" s="31"/>
      <c r="N123" s="31"/>
      <c r="O123" s="38"/>
      <c r="P123" s="38"/>
      <c r="Q123" s="38"/>
      <c r="R123" s="39"/>
    </row>
    <row r="125" spans="1:18" ht="15" thickBot="1" x14ac:dyDescent="0.25"/>
    <row r="126" spans="1:18" x14ac:dyDescent="0.2">
      <c r="A126" s="19" t="s">
        <v>113</v>
      </c>
      <c r="B126" s="20" t="s">
        <v>51</v>
      </c>
      <c r="C126" s="21"/>
      <c r="D126" s="21"/>
      <c r="E126" s="21"/>
      <c r="F126" s="21"/>
      <c r="G126" s="21"/>
      <c r="H126" s="22"/>
      <c r="K126" s="19" t="s">
        <v>113</v>
      </c>
      <c r="L126" s="20" t="s">
        <v>53</v>
      </c>
      <c r="M126" s="21"/>
      <c r="N126" s="21"/>
      <c r="O126" s="21"/>
      <c r="P126" s="21"/>
      <c r="Q126" s="21"/>
      <c r="R126" s="22"/>
    </row>
    <row r="127" spans="1:18" x14ac:dyDescent="0.2">
      <c r="A127" s="23" t="s">
        <v>139</v>
      </c>
      <c r="B127" s="24" t="str">
        <f>VLOOKUP(B126,'MASTER AKUN'!$A$4:$B$42,2,FALSE)</f>
        <v>Modal Saham</v>
      </c>
      <c r="C127" s="16"/>
      <c r="D127" s="16"/>
      <c r="E127" s="16"/>
      <c r="F127" s="16"/>
      <c r="G127" s="16"/>
      <c r="H127" s="25"/>
      <c r="K127" s="23" t="s">
        <v>139</v>
      </c>
      <c r="L127" s="24" t="str">
        <f>VLOOKUP(L126,'MASTER AKUN'!$A$4:$B$42,2,FALSE)</f>
        <v>Laba Di Tahan</v>
      </c>
      <c r="M127" s="16"/>
      <c r="N127" s="16"/>
      <c r="O127" s="16"/>
      <c r="P127" s="16"/>
      <c r="Q127" s="16"/>
      <c r="R127" s="25"/>
    </row>
    <row r="128" spans="1:18" ht="15" x14ac:dyDescent="0.25">
      <c r="A128" s="161" t="s">
        <v>100</v>
      </c>
      <c r="B128" s="162" t="s">
        <v>102</v>
      </c>
      <c r="C128" s="158" t="s">
        <v>103</v>
      </c>
      <c r="D128" s="158" t="s">
        <v>104</v>
      </c>
      <c r="E128" s="158" t="s">
        <v>105</v>
      </c>
      <c r="F128" s="158" t="s">
        <v>106</v>
      </c>
      <c r="G128" s="159" t="s">
        <v>114</v>
      </c>
      <c r="H128" s="160"/>
      <c r="K128" s="161" t="s">
        <v>100</v>
      </c>
      <c r="L128" s="162" t="s">
        <v>102</v>
      </c>
      <c r="M128" s="158" t="s">
        <v>103</v>
      </c>
      <c r="N128" s="158" t="s">
        <v>104</v>
      </c>
      <c r="O128" s="158" t="s">
        <v>105</v>
      </c>
      <c r="P128" s="158" t="s">
        <v>106</v>
      </c>
      <c r="Q128" s="159" t="s">
        <v>114</v>
      </c>
      <c r="R128" s="160"/>
    </row>
    <row r="129" spans="1:18" ht="15" x14ac:dyDescent="0.25">
      <c r="A129" s="161"/>
      <c r="B129" s="162"/>
      <c r="C129" s="158"/>
      <c r="D129" s="158"/>
      <c r="E129" s="158"/>
      <c r="F129" s="158"/>
      <c r="G129" s="26" t="s">
        <v>105</v>
      </c>
      <c r="H129" s="27" t="s">
        <v>106</v>
      </c>
      <c r="K129" s="161"/>
      <c r="L129" s="162"/>
      <c r="M129" s="158"/>
      <c r="N129" s="158"/>
      <c r="O129" s="158"/>
      <c r="P129" s="158"/>
      <c r="Q129" s="26" t="s">
        <v>105</v>
      </c>
      <c r="R129" s="27" t="s">
        <v>106</v>
      </c>
    </row>
    <row r="130" spans="1:18" x14ac:dyDescent="0.2">
      <c r="A130" s="28"/>
      <c r="B130" s="16"/>
      <c r="C130" s="16"/>
      <c r="D130" s="16"/>
      <c r="E130" s="36"/>
      <c r="F130" s="36"/>
      <c r="G130" s="36"/>
      <c r="H130" s="37"/>
      <c r="K130" s="28"/>
      <c r="L130" s="16"/>
      <c r="M130" s="16"/>
      <c r="N130" s="16"/>
      <c r="O130" s="36"/>
      <c r="P130" s="36"/>
      <c r="Q130" s="36"/>
      <c r="R130" s="37"/>
    </row>
    <row r="131" spans="1:18" x14ac:dyDescent="0.2">
      <c r="A131" s="29"/>
      <c r="B131" s="16"/>
      <c r="C131" s="16" t="s">
        <v>141</v>
      </c>
      <c r="D131" s="16"/>
      <c r="E131" s="36"/>
      <c r="F131" s="36"/>
      <c r="G131" s="36">
        <f>VLOOKUP(B126,'MASTER AKUN'!$A$4:$E$42,5,0)</f>
        <v>700000000</v>
      </c>
      <c r="H131" s="37"/>
      <c r="K131" s="29"/>
      <c r="L131" s="16"/>
      <c r="M131" s="16" t="s">
        <v>141</v>
      </c>
      <c r="N131" s="16"/>
      <c r="O131" s="36"/>
      <c r="P131" s="36"/>
      <c r="Q131" s="36"/>
      <c r="R131" s="37">
        <f>VLOOKUP(L126,'MASTER AKUN'!$A$4:$E$42,5,0)</f>
        <v>576000000</v>
      </c>
    </row>
    <row r="132" spans="1:18" x14ac:dyDescent="0.2">
      <c r="A132" s="29"/>
      <c r="B132" s="16"/>
      <c r="C132" s="16"/>
      <c r="D132" s="16"/>
      <c r="E132" s="36"/>
      <c r="F132" s="36"/>
      <c r="G132" s="36"/>
      <c r="H132" s="37"/>
      <c r="K132" s="29"/>
      <c r="L132" s="16"/>
      <c r="M132" s="16"/>
      <c r="N132" s="16"/>
      <c r="O132" s="36"/>
      <c r="P132" s="36"/>
      <c r="Q132" s="36"/>
      <c r="R132" s="37"/>
    </row>
    <row r="133" spans="1:18" ht="15" thickBot="1" x14ac:dyDescent="0.25">
      <c r="A133" s="30"/>
      <c r="B133" s="31"/>
      <c r="C133" s="31"/>
      <c r="D133" s="31"/>
      <c r="E133" s="38"/>
      <c r="F133" s="38"/>
      <c r="G133" s="38"/>
      <c r="H133" s="39"/>
      <c r="K133" s="30"/>
      <c r="L133" s="31"/>
      <c r="M133" s="31"/>
      <c r="N133" s="31"/>
      <c r="O133" s="38"/>
      <c r="P133" s="38"/>
      <c r="Q133" s="38"/>
      <c r="R133" s="39"/>
    </row>
    <row r="135" spans="1:18" ht="15" thickBot="1" x14ac:dyDescent="0.25"/>
    <row r="136" spans="1:18" x14ac:dyDescent="0.2">
      <c r="A136" s="19" t="s">
        <v>113</v>
      </c>
      <c r="B136" s="20" t="s">
        <v>55</v>
      </c>
      <c r="C136" s="21"/>
      <c r="D136" s="21"/>
      <c r="E136" s="21"/>
      <c r="F136" s="21"/>
      <c r="G136" s="21"/>
      <c r="H136" s="22"/>
      <c r="K136" s="19" t="s">
        <v>113</v>
      </c>
      <c r="L136" s="32" t="s">
        <v>75</v>
      </c>
      <c r="M136" s="21"/>
      <c r="N136" s="21"/>
      <c r="O136" s="21"/>
      <c r="P136" s="21"/>
      <c r="Q136" s="21"/>
      <c r="R136" s="22"/>
    </row>
    <row r="137" spans="1:18" x14ac:dyDescent="0.2">
      <c r="A137" s="23" t="s">
        <v>139</v>
      </c>
      <c r="B137" s="24" t="str">
        <f>VLOOKUP(B136,'MASTER AKUN'!$A$4:$B$42,2,FALSE)</f>
        <v>Penjualan</v>
      </c>
      <c r="C137" s="16"/>
      <c r="D137" s="16"/>
      <c r="E137" s="16"/>
      <c r="F137" s="16"/>
      <c r="G137" s="16"/>
      <c r="H137" s="25"/>
      <c r="K137" s="23" t="s">
        <v>139</v>
      </c>
      <c r="L137" s="24" t="str">
        <f>VLOOKUP(L136,'MASTER AKUN'!$A$4:$B$42,2,FALSE)</f>
        <v>Potongan Penjualan</v>
      </c>
      <c r="M137" s="16"/>
      <c r="N137" s="16"/>
      <c r="O137" s="16"/>
      <c r="P137" s="16"/>
      <c r="Q137" s="16"/>
      <c r="R137" s="25"/>
    </row>
    <row r="138" spans="1:18" ht="15" x14ac:dyDescent="0.25">
      <c r="A138" s="161" t="s">
        <v>100</v>
      </c>
      <c r="B138" s="162" t="s">
        <v>102</v>
      </c>
      <c r="C138" s="158" t="s">
        <v>103</v>
      </c>
      <c r="D138" s="158" t="s">
        <v>104</v>
      </c>
      <c r="E138" s="158" t="s">
        <v>105</v>
      </c>
      <c r="F138" s="158" t="s">
        <v>106</v>
      </c>
      <c r="G138" s="159" t="s">
        <v>114</v>
      </c>
      <c r="H138" s="160"/>
      <c r="K138" s="161" t="s">
        <v>100</v>
      </c>
      <c r="L138" s="162" t="s">
        <v>102</v>
      </c>
      <c r="M138" s="158" t="s">
        <v>103</v>
      </c>
      <c r="N138" s="158" t="s">
        <v>104</v>
      </c>
      <c r="O138" s="158" t="s">
        <v>105</v>
      </c>
      <c r="P138" s="158" t="s">
        <v>106</v>
      </c>
      <c r="Q138" s="159" t="s">
        <v>114</v>
      </c>
      <c r="R138" s="160"/>
    </row>
    <row r="139" spans="1:18" ht="15" x14ac:dyDescent="0.25">
      <c r="A139" s="161"/>
      <c r="B139" s="162"/>
      <c r="C139" s="158"/>
      <c r="D139" s="158"/>
      <c r="E139" s="158"/>
      <c r="F139" s="158"/>
      <c r="G139" s="26" t="s">
        <v>105</v>
      </c>
      <c r="H139" s="27" t="s">
        <v>106</v>
      </c>
      <c r="K139" s="161"/>
      <c r="L139" s="162"/>
      <c r="M139" s="158"/>
      <c r="N139" s="158"/>
      <c r="O139" s="158"/>
      <c r="P139" s="158"/>
      <c r="Q139" s="26" t="s">
        <v>105</v>
      </c>
      <c r="R139" s="27" t="s">
        <v>106</v>
      </c>
    </row>
    <row r="140" spans="1:18" x14ac:dyDescent="0.2">
      <c r="A140" s="28"/>
      <c r="B140" s="16"/>
      <c r="C140" s="16"/>
      <c r="D140" s="16"/>
      <c r="E140" s="36"/>
      <c r="F140" s="36"/>
      <c r="G140" s="36"/>
      <c r="H140" s="37"/>
      <c r="K140" s="28"/>
      <c r="L140" s="16"/>
      <c r="M140" s="16"/>
      <c r="N140" s="16"/>
      <c r="O140" s="36"/>
      <c r="P140" s="36"/>
      <c r="Q140" s="36"/>
      <c r="R140" s="37"/>
    </row>
    <row r="141" spans="1:18" x14ac:dyDescent="0.2">
      <c r="A141" s="29"/>
      <c r="B141" s="16"/>
      <c r="C141" s="16" t="s">
        <v>141</v>
      </c>
      <c r="D141" s="16"/>
      <c r="E141" s="36"/>
      <c r="F141" s="36"/>
      <c r="G141" s="36"/>
      <c r="H141" s="37">
        <f>VLOOKUP(B136,'MASTER AKUN'!$A$4:$E$42,5,0)</f>
        <v>975700000</v>
      </c>
      <c r="K141" s="29"/>
      <c r="L141" s="16"/>
      <c r="M141" s="16" t="s">
        <v>141</v>
      </c>
      <c r="N141" s="16"/>
      <c r="O141" s="36"/>
      <c r="P141" s="36"/>
      <c r="Q141" s="36">
        <f>VLOOKUP(L136,'MASTER AKUN'!$A$4:$E$42,4,FALSE)</f>
        <v>9757000</v>
      </c>
      <c r="R141" s="37"/>
    </row>
    <row r="142" spans="1:18" x14ac:dyDescent="0.2">
      <c r="A142" s="29"/>
      <c r="B142" s="16"/>
      <c r="C142" s="16"/>
      <c r="D142" s="16"/>
      <c r="E142" s="36"/>
      <c r="F142" s="36">
        <f ca="1">SUMIF('JURNAL UMUM'!$B$7:$M$27,'BUKU BESAR'!B136,'JURNAL UMUM'!F7)</f>
        <v>22500000</v>
      </c>
      <c r="G142" s="36"/>
      <c r="H142" s="37">
        <f ca="1">H141+F142</f>
        <v>998200000</v>
      </c>
      <c r="K142" s="29"/>
      <c r="L142" s="16"/>
      <c r="M142" s="16"/>
      <c r="N142" s="16"/>
      <c r="O142" s="36"/>
      <c r="P142" s="36"/>
      <c r="Q142" s="36"/>
      <c r="R142" s="37"/>
    </row>
    <row r="143" spans="1:18" ht="15" thickBot="1" x14ac:dyDescent="0.25">
      <c r="A143" s="30"/>
      <c r="B143" s="31"/>
      <c r="C143" s="31"/>
      <c r="D143" s="31"/>
      <c r="E143" s="38"/>
      <c r="F143" s="38"/>
      <c r="G143" s="38"/>
      <c r="H143" s="39"/>
      <c r="K143" s="30"/>
      <c r="L143" s="31"/>
      <c r="M143" s="31"/>
      <c r="N143" s="31"/>
      <c r="O143" s="38"/>
      <c r="P143" s="38"/>
      <c r="Q143" s="38"/>
      <c r="R143" s="39"/>
    </row>
    <row r="145" spans="1:18" ht="15" thickBot="1" x14ac:dyDescent="0.25"/>
    <row r="146" spans="1:18" x14ac:dyDescent="0.2">
      <c r="A146" s="19" t="s">
        <v>113</v>
      </c>
      <c r="B146" s="32" t="s">
        <v>76</v>
      </c>
      <c r="C146" s="21"/>
      <c r="D146" s="21"/>
      <c r="E146" s="21"/>
      <c r="F146" s="21"/>
      <c r="G146" s="21"/>
      <c r="H146" s="22"/>
      <c r="K146" s="19" t="s">
        <v>113</v>
      </c>
      <c r="L146" s="32" t="s">
        <v>59</v>
      </c>
      <c r="M146" s="21"/>
      <c r="N146" s="21"/>
      <c r="O146" s="21"/>
      <c r="P146" s="21"/>
      <c r="Q146" s="21"/>
      <c r="R146" s="22"/>
    </row>
    <row r="147" spans="1:18" x14ac:dyDescent="0.2">
      <c r="A147" s="23" t="s">
        <v>139</v>
      </c>
      <c r="B147" s="24" t="str">
        <f>VLOOKUP(B146,'MASTER AKUN'!$A$4:$B$42,2,FALSE)</f>
        <v>Retur Penjualan</v>
      </c>
      <c r="C147" s="16"/>
      <c r="D147" s="16"/>
      <c r="E147" s="16"/>
      <c r="F147" s="16"/>
      <c r="G147" s="16"/>
      <c r="H147" s="25"/>
      <c r="K147" s="23" t="s">
        <v>139</v>
      </c>
      <c r="L147" s="24" t="str">
        <f>VLOOKUP(L146,'MASTER AKUN'!$A$4:$B$42,2,FALSE)</f>
        <v>Harga Pokok Penjualan</v>
      </c>
      <c r="M147" s="16"/>
      <c r="N147" s="16"/>
      <c r="O147" s="16"/>
      <c r="P147" s="16"/>
      <c r="Q147" s="16"/>
      <c r="R147" s="25"/>
    </row>
    <row r="148" spans="1:18" ht="15" x14ac:dyDescent="0.25">
      <c r="A148" s="161" t="s">
        <v>100</v>
      </c>
      <c r="B148" s="162" t="s">
        <v>102</v>
      </c>
      <c r="C148" s="158" t="s">
        <v>103</v>
      </c>
      <c r="D148" s="158" t="s">
        <v>104</v>
      </c>
      <c r="E148" s="158" t="s">
        <v>105</v>
      </c>
      <c r="F148" s="158" t="s">
        <v>106</v>
      </c>
      <c r="G148" s="159" t="s">
        <v>114</v>
      </c>
      <c r="H148" s="160"/>
      <c r="K148" s="161" t="s">
        <v>100</v>
      </c>
      <c r="L148" s="162" t="s">
        <v>102</v>
      </c>
      <c r="M148" s="158" t="s">
        <v>103</v>
      </c>
      <c r="N148" s="158" t="s">
        <v>104</v>
      </c>
      <c r="O148" s="158" t="s">
        <v>105</v>
      </c>
      <c r="P148" s="158" t="s">
        <v>106</v>
      </c>
      <c r="Q148" s="159" t="s">
        <v>114</v>
      </c>
      <c r="R148" s="160"/>
    </row>
    <row r="149" spans="1:18" ht="15" x14ac:dyDescent="0.25">
      <c r="A149" s="161"/>
      <c r="B149" s="162"/>
      <c r="C149" s="158"/>
      <c r="D149" s="158"/>
      <c r="E149" s="158"/>
      <c r="F149" s="158"/>
      <c r="G149" s="26" t="s">
        <v>105</v>
      </c>
      <c r="H149" s="27" t="s">
        <v>106</v>
      </c>
      <c r="K149" s="161"/>
      <c r="L149" s="162"/>
      <c r="M149" s="158"/>
      <c r="N149" s="158"/>
      <c r="O149" s="158"/>
      <c r="P149" s="158"/>
      <c r="Q149" s="26" t="s">
        <v>105</v>
      </c>
      <c r="R149" s="27" t="s">
        <v>106</v>
      </c>
    </row>
    <row r="150" spans="1:18" x14ac:dyDescent="0.2">
      <c r="A150" s="28"/>
      <c r="B150" s="16"/>
      <c r="C150" s="16"/>
      <c r="D150" s="16"/>
      <c r="E150" s="36"/>
      <c r="F150" s="36"/>
      <c r="G150" s="36"/>
      <c r="H150" s="37"/>
      <c r="K150" s="28"/>
      <c r="L150" s="16"/>
      <c r="M150" s="16"/>
      <c r="N150" s="16"/>
      <c r="O150" s="36"/>
      <c r="P150" s="36"/>
      <c r="Q150" s="36"/>
      <c r="R150" s="37"/>
    </row>
    <row r="151" spans="1:18" x14ac:dyDescent="0.2">
      <c r="A151" s="29"/>
      <c r="B151" s="16"/>
      <c r="C151" s="16" t="s">
        <v>141</v>
      </c>
      <c r="D151" s="16"/>
      <c r="E151" s="36"/>
      <c r="F151" s="36"/>
      <c r="G151" s="36">
        <f>VLOOKUP(B146,'MASTER AKUN'!$A$4:$E$42,4,FALSE)</f>
        <v>29271000</v>
      </c>
      <c r="H151" s="37"/>
      <c r="K151" s="29"/>
      <c r="L151" s="16"/>
      <c r="M151" s="16" t="s">
        <v>141</v>
      </c>
      <c r="N151" s="16"/>
      <c r="O151" s="36"/>
      <c r="P151" s="36"/>
      <c r="Q151" s="36">
        <f>VLOOKUP(L146,'MASTER AKUN'!$A$4:$E$42,4,FALSE)</f>
        <v>682990000</v>
      </c>
      <c r="R151" s="37"/>
    </row>
    <row r="152" spans="1:18" x14ac:dyDescent="0.2">
      <c r="A152" s="29"/>
      <c r="B152" s="16"/>
      <c r="C152" s="16"/>
      <c r="D152" s="16"/>
      <c r="E152" s="36">
        <f ca="1">SUMIF('JURNAL UMUM'!$B$23:$F$27,'BUKU BESAR'!B146,'JURNAL UMUM'!E23)</f>
        <v>22500000</v>
      </c>
      <c r="F152" s="36"/>
      <c r="G152" s="36">
        <f ca="1">G151+E152</f>
        <v>51771000</v>
      </c>
      <c r="H152" s="37"/>
      <c r="K152" s="29"/>
      <c r="L152" s="16"/>
      <c r="M152" s="16"/>
      <c r="N152" s="16"/>
      <c r="O152" s="36">
        <v>21000000</v>
      </c>
      <c r="P152" s="36"/>
      <c r="Q152" s="36">
        <f>Q151+O152</f>
        <v>703990000</v>
      </c>
      <c r="R152" s="37"/>
    </row>
    <row r="153" spans="1:18" ht="15" thickBot="1" x14ac:dyDescent="0.25">
      <c r="A153" s="30"/>
      <c r="B153" s="31"/>
      <c r="C153" s="31"/>
      <c r="D153" s="31"/>
      <c r="E153" s="38"/>
      <c r="F153" s="38"/>
      <c r="G153" s="38"/>
      <c r="H153" s="39"/>
      <c r="K153" s="30"/>
      <c r="L153" s="31"/>
      <c r="M153" s="31"/>
      <c r="N153" s="31"/>
      <c r="O153" s="38"/>
      <c r="P153" s="38">
        <v>21000000</v>
      </c>
      <c r="Q153" s="38">
        <f>Q152-P153</f>
        <v>682990000</v>
      </c>
      <c r="R153" s="39"/>
    </row>
    <row r="154" spans="1:18" x14ac:dyDescent="0.2">
      <c r="A154" s="15"/>
      <c r="B154" s="16"/>
      <c r="C154" s="16"/>
      <c r="D154" s="16"/>
      <c r="E154" s="36"/>
      <c r="F154" s="36"/>
      <c r="G154" s="36"/>
      <c r="H154" s="36"/>
      <c r="K154" s="15"/>
      <c r="L154" s="16"/>
      <c r="M154" s="16"/>
      <c r="N154" s="16"/>
      <c r="O154" s="36"/>
      <c r="P154" s="36"/>
      <c r="Q154" s="36"/>
      <c r="R154" s="36"/>
    </row>
    <row r="155" spans="1:18" ht="15" thickBot="1" x14ac:dyDescent="0.25">
      <c r="A155" s="15"/>
      <c r="B155" s="16"/>
      <c r="C155" s="16"/>
      <c r="D155" s="16"/>
      <c r="E155" s="36"/>
      <c r="F155" s="36"/>
      <c r="G155" s="36"/>
      <c r="H155" s="36"/>
      <c r="K155" s="15"/>
      <c r="L155" s="16"/>
      <c r="M155" s="16"/>
      <c r="N155" s="16"/>
      <c r="O155" s="36"/>
      <c r="P155" s="36"/>
      <c r="Q155" s="36"/>
      <c r="R155" s="36"/>
    </row>
    <row r="156" spans="1:18" x14ac:dyDescent="0.2">
      <c r="A156" s="19" t="s">
        <v>113</v>
      </c>
      <c r="B156" s="32" t="s">
        <v>61</v>
      </c>
      <c r="C156" s="21"/>
      <c r="D156" s="21"/>
      <c r="E156" s="21"/>
      <c r="F156" s="21"/>
      <c r="G156" s="21"/>
      <c r="H156" s="22"/>
      <c r="K156" s="19" t="s">
        <v>113</v>
      </c>
      <c r="L156" s="32" t="s">
        <v>77</v>
      </c>
      <c r="M156" s="21"/>
      <c r="N156" s="21"/>
      <c r="O156" s="21"/>
      <c r="P156" s="21"/>
      <c r="Q156" s="21"/>
      <c r="R156" s="22"/>
    </row>
    <row r="157" spans="1:18" x14ac:dyDescent="0.2">
      <c r="A157" s="23" t="s">
        <v>139</v>
      </c>
      <c r="B157" s="24" t="str">
        <f>VLOOKUP(B156,'MASTER AKUN'!$A$4:$B$42,2,FALSE)</f>
        <v>Biaya Gaji dan Upah Penjualan</v>
      </c>
      <c r="C157" s="16"/>
      <c r="D157" s="16"/>
      <c r="E157" s="16"/>
      <c r="F157" s="16"/>
      <c r="G157" s="16"/>
      <c r="H157" s="25"/>
      <c r="K157" s="23" t="s">
        <v>139</v>
      </c>
      <c r="L157" s="24" t="str">
        <f>VLOOKUP(L156,'MASTER AKUN'!$A$4:$B$42,2,FALSE)</f>
        <v>Biaya Gaji dan Upah Adm.</v>
      </c>
      <c r="M157" s="16"/>
      <c r="N157" s="16"/>
      <c r="O157" s="16"/>
      <c r="P157" s="16"/>
      <c r="Q157" s="16"/>
      <c r="R157" s="25"/>
    </row>
    <row r="158" spans="1:18" ht="15" x14ac:dyDescent="0.25">
      <c r="A158" s="161" t="s">
        <v>100</v>
      </c>
      <c r="B158" s="162" t="s">
        <v>102</v>
      </c>
      <c r="C158" s="158" t="s">
        <v>103</v>
      </c>
      <c r="D158" s="158" t="s">
        <v>104</v>
      </c>
      <c r="E158" s="158" t="s">
        <v>105</v>
      </c>
      <c r="F158" s="158" t="s">
        <v>106</v>
      </c>
      <c r="G158" s="159" t="s">
        <v>114</v>
      </c>
      <c r="H158" s="160"/>
      <c r="K158" s="161" t="s">
        <v>100</v>
      </c>
      <c r="L158" s="162" t="s">
        <v>102</v>
      </c>
      <c r="M158" s="158" t="s">
        <v>103</v>
      </c>
      <c r="N158" s="158" t="s">
        <v>104</v>
      </c>
      <c r="O158" s="158" t="s">
        <v>105</v>
      </c>
      <c r="P158" s="158" t="s">
        <v>106</v>
      </c>
      <c r="Q158" s="159" t="s">
        <v>114</v>
      </c>
      <c r="R158" s="160"/>
    </row>
    <row r="159" spans="1:18" ht="15" x14ac:dyDescent="0.25">
      <c r="A159" s="161"/>
      <c r="B159" s="162"/>
      <c r="C159" s="158"/>
      <c r="D159" s="158"/>
      <c r="E159" s="158"/>
      <c r="F159" s="158"/>
      <c r="G159" s="26" t="s">
        <v>105</v>
      </c>
      <c r="H159" s="27" t="s">
        <v>106</v>
      </c>
      <c r="K159" s="161"/>
      <c r="L159" s="162"/>
      <c r="M159" s="158"/>
      <c r="N159" s="158"/>
      <c r="O159" s="158"/>
      <c r="P159" s="158"/>
      <c r="Q159" s="26" t="s">
        <v>105</v>
      </c>
      <c r="R159" s="27" t="s">
        <v>106</v>
      </c>
    </row>
    <row r="160" spans="1:18" x14ac:dyDescent="0.2">
      <c r="A160" s="28"/>
      <c r="B160" s="16"/>
      <c r="C160" s="16"/>
      <c r="D160" s="16"/>
      <c r="E160" s="36"/>
      <c r="F160" s="36"/>
      <c r="G160" s="36"/>
      <c r="H160" s="37"/>
      <c r="K160" s="28"/>
      <c r="L160" s="16"/>
      <c r="M160" s="16"/>
      <c r="N160" s="16"/>
      <c r="O160" s="36"/>
      <c r="P160" s="36"/>
      <c r="Q160" s="36"/>
      <c r="R160" s="37"/>
    </row>
    <row r="161" spans="1:18" x14ac:dyDescent="0.2">
      <c r="A161" s="29"/>
      <c r="B161" s="16"/>
      <c r="C161" s="16" t="s">
        <v>141</v>
      </c>
      <c r="D161" s="16"/>
      <c r="E161" s="36"/>
      <c r="F161" s="36"/>
      <c r="G161" s="36">
        <f>VLOOKUP(B156,'MASTER AKUN'!$A$4:$E$42,4,FALSE)</f>
        <v>50000000</v>
      </c>
      <c r="H161" s="37"/>
      <c r="K161" s="29"/>
      <c r="L161" s="16"/>
      <c r="M161" s="16" t="s">
        <v>141</v>
      </c>
      <c r="N161" s="16"/>
      <c r="O161" s="36"/>
      <c r="P161" s="36"/>
      <c r="Q161" s="36">
        <f>VLOOKUP(L156,'MASTER AKUN'!$A$4:$E$42,4,FALSE)</f>
        <v>100000000</v>
      </c>
      <c r="R161" s="37"/>
    </row>
    <row r="162" spans="1:18" x14ac:dyDescent="0.2">
      <c r="A162" s="29"/>
      <c r="B162" s="16"/>
      <c r="C162" s="16"/>
      <c r="D162" s="16"/>
      <c r="E162" s="36">
        <v>14000000</v>
      </c>
      <c r="F162" s="36"/>
      <c r="G162" s="36">
        <f>G161+E162</f>
        <v>64000000</v>
      </c>
      <c r="H162" s="37"/>
      <c r="K162" s="29"/>
      <c r="L162" s="16"/>
      <c r="M162" s="16"/>
      <c r="N162" s="16"/>
      <c r="O162" s="36">
        <v>21000000</v>
      </c>
      <c r="P162" s="36"/>
      <c r="Q162" s="36">
        <f>Q161+O162</f>
        <v>121000000</v>
      </c>
      <c r="R162" s="37"/>
    </row>
    <row r="163" spans="1:18" ht="15" thickBot="1" x14ac:dyDescent="0.25">
      <c r="A163" s="30"/>
      <c r="B163" s="31"/>
      <c r="C163" s="31"/>
      <c r="D163" s="31"/>
      <c r="E163" s="38"/>
      <c r="F163" s="38"/>
      <c r="G163" s="38"/>
      <c r="H163" s="39"/>
      <c r="K163" s="30"/>
      <c r="L163" s="31"/>
      <c r="M163" s="31"/>
      <c r="N163" s="31"/>
      <c r="O163" s="38"/>
      <c r="P163" s="38"/>
      <c r="Q163" s="38"/>
      <c r="R163" s="39"/>
    </row>
    <row r="165" spans="1:18" ht="15" thickBot="1" x14ac:dyDescent="0.25"/>
    <row r="166" spans="1:18" x14ac:dyDescent="0.2">
      <c r="A166" s="19" t="s">
        <v>113</v>
      </c>
      <c r="B166" s="32" t="s">
        <v>78</v>
      </c>
      <c r="C166" s="21"/>
      <c r="D166" s="21"/>
      <c r="E166" s="21"/>
      <c r="F166" s="21"/>
      <c r="G166" s="21"/>
      <c r="H166" s="22"/>
    </row>
    <row r="167" spans="1:18" x14ac:dyDescent="0.2">
      <c r="A167" s="23" t="s">
        <v>139</v>
      </c>
      <c r="B167" s="24" t="str">
        <f>VLOOKUP(B166,'MASTER AKUN'!$A$4:$B$42,2,FALSE)</f>
        <v>Biaya Listrik, Telp, dan Air</v>
      </c>
      <c r="C167" s="16"/>
      <c r="D167" s="16"/>
      <c r="E167" s="16"/>
      <c r="F167" s="16"/>
      <c r="G167" s="16"/>
      <c r="H167" s="25"/>
    </row>
    <row r="168" spans="1:18" ht="15" x14ac:dyDescent="0.25">
      <c r="A168" s="161" t="s">
        <v>100</v>
      </c>
      <c r="B168" s="162" t="s">
        <v>102</v>
      </c>
      <c r="C168" s="158" t="s">
        <v>103</v>
      </c>
      <c r="D168" s="158" t="s">
        <v>104</v>
      </c>
      <c r="E168" s="158" t="s">
        <v>105</v>
      </c>
      <c r="F168" s="158" t="s">
        <v>106</v>
      </c>
      <c r="G168" s="159" t="s">
        <v>114</v>
      </c>
      <c r="H168" s="160"/>
    </row>
    <row r="169" spans="1:18" ht="15" x14ac:dyDescent="0.25">
      <c r="A169" s="161"/>
      <c r="B169" s="162"/>
      <c r="C169" s="158"/>
      <c r="D169" s="158"/>
      <c r="E169" s="158"/>
      <c r="F169" s="158"/>
      <c r="G169" s="26" t="s">
        <v>105</v>
      </c>
      <c r="H169" s="27" t="s">
        <v>106</v>
      </c>
    </row>
    <row r="170" spans="1:18" x14ac:dyDescent="0.2">
      <c r="A170" s="28"/>
      <c r="B170" s="16"/>
      <c r="C170" s="16"/>
      <c r="D170" s="16"/>
      <c r="E170" s="36"/>
      <c r="F170" s="36"/>
      <c r="G170" s="36"/>
      <c r="H170" s="37"/>
    </row>
    <row r="171" spans="1:18" x14ac:dyDescent="0.2">
      <c r="A171" s="29"/>
      <c r="B171" s="16"/>
      <c r="C171" s="16" t="s">
        <v>141</v>
      </c>
      <c r="D171" s="16"/>
      <c r="E171" s="36"/>
      <c r="F171" s="36"/>
      <c r="G171" s="36">
        <f>VLOOKUP(B166,'MASTER AKUN'!$A$4:$E$42,4,FALSE)</f>
        <v>12700000</v>
      </c>
      <c r="H171" s="37"/>
    </row>
    <row r="172" spans="1:18" x14ac:dyDescent="0.2">
      <c r="A172" s="29"/>
      <c r="B172" s="16"/>
      <c r="C172" s="16"/>
      <c r="D172" s="16"/>
      <c r="E172" s="36">
        <f ca="1">SUMIF('JURNAL UMUM'!$B$13:$F$14,'BUKU BESAR'!B166,'JURNAL UMUM'!E13:E14)</f>
        <v>5600000</v>
      </c>
      <c r="F172" s="36"/>
      <c r="G172" s="36">
        <f ca="1">G171+E172</f>
        <v>18300000</v>
      </c>
      <c r="H172" s="37"/>
    </row>
    <row r="173" spans="1:18" ht="15" thickBot="1" x14ac:dyDescent="0.25">
      <c r="A173" s="30"/>
      <c r="B173" s="31"/>
      <c r="C173" s="31"/>
      <c r="D173" s="31"/>
      <c r="E173" s="38"/>
      <c r="F173" s="38"/>
      <c r="G173" s="38"/>
      <c r="H173" s="39"/>
    </row>
    <row r="174" spans="1:18" ht="15" thickBot="1" x14ac:dyDescent="0.25"/>
    <row r="175" spans="1:18" x14ac:dyDescent="0.2">
      <c r="A175" s="19" t="s">
        <v>113</v>
      </c>
      <c r="B175" s="32" t="s">
        <v>79</v>
      </c>
      <c r="C175" s="21"/>
      <c r="D175" s="21"/>
      <c r="E175" s="21"/>
      <c r="F175" s="21"/>
      <c r="G175" s="21"/>
      <c r="H175" s="22"/>
      <c r="K175" s="19" t="s">
        <v>113</v>
      </c>
      <c r="L175" s="32" t="s">
        <v>80</v>
      </c>
      <c r="M175" s="21"/>
      <c r="N175" s="21"/>
      <c r="O175" s="21"/>
      <c r="P175" s="21"/>
      <c r="Q175" s="21"/>
      <c r="R175" s="22"/>
    </row>
    <row r="176" spans="1:18" x14ac:dyDescent="0.2">
      <c r="A176" s="23" t="s">
        <v>139</v>
      </c>
      <c r="B176" s="24" t="str">
        <f>VLOOKUP(B175,'MASTER AKUN'!$A$4:$B$42,2,FALSE)</f>
        <v>Biaya Peliharaan dan Perbaikan</v>
      </c>
      <c r="C176" s="16"/>
      <c r="D176" s="16"/>
      <c r="E176" s="16"/>
      <c r="F176" s="16"/>
      <c r="G176" s="16"/>
      <c r="H176" s="25"/>
      <c r="K176" s="23" t="s">
        <v>139</v>
      </c>
      <c r="L176" s="24" t="str">
        <f>VLOOKUP(L175,'MASTER AKUN'!$A$4:$B$42,2,FALSE)</f>
        <v>Biaya Enertein</v>
      </c>
      <c r="M176" s="16"/>
      <c r="N176" s="16"/>
      <c r="O176" s="16"/>
      <c r="P176" s="16"/>
      <c r="Q176" s="16"/>
      <c r="R176" s="25"/>
    </row>
    <row r="177" spans="1:18" ht="15" x14ac:dyDescent="0.25">
      <c r="A177" s="161" t="s">
        <v>100</v>
      </c>
      <c r="B177" s="162" t="s">
        <v>102</v>
      </c>
      <c r="C177" s="158" t="s">
        <v>103</v>
      </c>
      <c r="D177" s="158" t="s">
        <v>104</v>
      </c>
      <c r="E177" s="158" t="s">
        <v>105</v>
      </c>
      <c r="F177" s="158" t="s">
        <v>106</v>
      </c>
      <c r="G177" s="159" t="s">
        <v>114</v>
      </c>
      <c r="H177" s="160"/>
      <c r="K177" s="161" t="s">
        <v>100</v>
      </c>
      <c r="L177" s="162" t="s">
        <v>102</v>
      </c>
      <c r="M177" s="158" t="s">
        <v>103</v>
      </c>
      <c r="N177" s="158" t="s">
        <v>104</v>
      </c>
      <c r="O177" s="158" t="s">
        <v>105</v>
      </c>
      <c r="P177" s="158" t="s">
        <v>106</v>
      </c>
      <c r="Q177" s="159" t="s">
        <v>114</v>
      </c>
      <c r="R177" s="160"/>
    </row>
    <row r="178" spans="1:18" ht="15" x14ac:dyDescent="0.25">
      <c r="A178" s="161"/>
      <c r="B178" s="162"/>
      <c r="C178" s="158"/>
      <c r="D178" s="158"/>
      <c r="E178" s="158"/>
      <c r="F178" s="158"/>
      <c r="G178" s="26" t="s">
        <v>105</v>
      </c>
      <c r="H178" s="27" t="s">
        <v>106</v>
      </c>
      <c r="K178" s="161"/>
      <c r="L178" s="162"/>
      <c r="M178" s="158"/>
      <c r="N178" s="158"/>
      <c r="O178" s="158"/>
      <c r="P178" s="158"/>
      <c r="Q178" s="26" t="s">
        <v>105</v>
      </c>
      <c r="R178" s="27" t="s">
        <v>106</v>
      </c>
    </row>
    <row r="179" spans="1:18" x14ac:dyDescent="0.2">
      <c r="A179" s="28"/>
      <c r="B179" s="16"/>
      <c r="C179" s="16"/>
      <c r="D179" s="16"/>
      <c r="E179" s="36"/>
      <c r="F179" s="36"/>
      <c r="G179" s="36"/>
      <c r="H179" s="37"/>
      <c r="K179" s="28"/>
      <c r="L179" s="16"/>
      <c r="M179" s="16"/>
      <c r="N179" s="16"/>
      <c r="O179" s="36"/>
      <c r="P179" s="36"/>
      <c r="Q179" s="36"/>
      <c r="R179" s="37"/>
    </row>
    <row r="180" spans="1:18" x14ac:dyDescent="0.2">
      <c r="A180" s="29"/>
      <c r="B180" s="16"/>
      <c r="C180" s="16" t="s">
        <v>141</v>
      </c>
      <c r="D180" s="16"/>
      <c r="E180" s="36"/>
      <c r="F180" s="36"/>
      <c r="G180" s="36">
        <f>VLOOKUP(B175,'MASTER AKUN'!$A$4:$E$42,4,FALSE)</f>
        <v>6850000</v>
      </c>
      <c r="H180" s="37"/>
      <c r="K180" s="29"/>
      <c r="L180" s="16"/>
      <c r="M180" s="16" t="s">
        <v>141</v>
      </c>
      <c r="N180" s="16"/>
      <c r="O180" s="36"/>
      <c r="P180" s="36"/>
      <c r="Q180" s="36">
        <f>VLOOKUP(L175,'MASTER AKUN'!$A$4:$E$42,4,FALSE)</f>
        <v>1600000</v>
      </c>
      <c r="R180" s="37"/>
    </row>
    <row r="181" spans="1:18" x14ac:dyDescent="0.2">
      <c r="A181" s="29"/>
      <c r="B181" s="16"/>
      <c r="C181" s="16"/>
      <c r="D181" s="16"/>
      <c r="E181" s="36"/>
      <c r="F181" s="36"/>
      <c r="G181" s="36"/>
      <c r="H181" s="37"/>
      <c r="K181" s="29"/>
      <c r="L181" s="16"/>
      <c r="M181" s="16"/>
      <c r="N181" s="16"/>
      <c r="O181" s="36">
        <f ca="1">SUMIF('JURNAL UMUM'!$B$20:$F$21,'BUKU BESAR'!L175,'JURNAL UMUM'!E20)</f>
        <v>475000</v>
      </c>
      <c r="P181" s="36"/>
      <c r="Q181" s="36">
        <f ca="1">Q180-O181</f>
        <v>1125000</v>
      </c>
      <c r="R181" s="37"/>
    </row>
    <row r="182" spans="1:18" ht="15" thickBot="1" x14ac:dyDescent="0.25">
      <c r="A182" s="30"/>
      <c r="B182" s="31"/>
      <c r="C182" s="31"/>
      <c r="D182" s="31"/>
      <c r="E182" s="38"/>
      <c r="F182" s="38"/>
      <c r="G182" s="38"/>
      <c r="H182" s="39"/>
      <c r="K182" s="30"/>
      <c r="L182" s="31"/>
      <c r="M182" s="31"/>
      <c r="N182" s="31"/>
      <c r="O182" s="38"/>
      <c r="P182" s="38"/>
      <c r="Q182" s="38"/>
      <c r="R182" s="39"/>
    </row>
    <row r="183" spans="1:18" x14ac:dyDescent="0.2">
      <c r="K183" s="13"/>
      <c r="L183" s="13"/>
      <c r="M183" s="13"/>
      <c r="N183" s="13"/>
      <c r="O183" s="13"/>
      <c r="P183" s="13"/>
      <c r="Q183" s="13"/>
      <c r="R183" s="13"/>
    </row>
    <row r="184" spans="1:18" ht="15" thickBot="1" x14ac:dyDescent="0.25">
      <c r="K184" s="13"/>
      <c r="L184" s="13"/>
      <c r="M184" s="13"/>
      <c r="N184" s="13"/>
      <c r="O184" s="13"/>
      <c r="P184" s="13"/>
      <c r="Q184" s="13"/>
      <c r="R184" s="13"/>
    </row>
    <row r="185" spans="1:18" s="51" customFormat="1" x14ac:dyDescent="0.2">
      <c r="A185" s="19" t="s">
        <v>113</v>
      </c>
      <c r="B185" s="32" t="s">
        <v>67</v>
      </c>
      <c r="C185" s="21"/>
      <c r="D185" s="21"/>
      <c r="E185" s="21"/>
      <c r="F185" s="21"/>
      <c r="G185" s="21"/>
      <c r="H185" s="22"/>
      <c r="K185" s="19" t="s">
        <v>113</v>
      </c>
      <c r="L185" s="32" t="s">
        <v>81</v>
      </c>
      <c r="M185" s="21"/>
      <c r="N185" s="21"/>
      <c r="O185" s="21"/>
      <c r="P185" s="21"/>
      <c r="Q185" s="21"/>
      <c r="R185" s="22"/>
    </row>
    <row r="186" spans="1:18" s="51" customFormat="1" x14ac:dyDescent="0.2">
      <c r="A186" s="23" t="s">
        <v>139</v>
      </c>
      <c r="B186" s="24" t="str">
        <f>VLOOKUP(B185,'MASTER AKUN'!$A$4:$B$42,2,FALSE)</f>
        <v>Pendapatan Jasa Giro</v>
      </c>
      <c r="C186" s="16"/>
      <c r="D186" s="16"/>
      <c r="E186" s="16"/>
      <c r="F186" s="16"/>
      <c r="G186" s="16"/>
      <c r="H186" s="25"/>
      <c r="K186" s="23" t="s">
        <v>139</v>
      </c>
      <c r="L186" s="24" t="str">
        <f>VLOOKUP(L185,'MASTER AKUN'!$A$4:$B$42,2,FALSE)</f>
        <v>Pendapatan Deviden</v>
      </c>
      <c r="M186" s="16"/>
      <c r="N186" s="16"/>
      <c r="O186" s="16"/>
      <c r="P186" s="16"/>
      <c r="Q186" s="16"/>
      <c r="R186" s="25"/>
    </row>
    <row r="187" spans="1:18" s="51" customFormat="1" ht="15" x14ac:dyDescent="0.25">
      <c r="A187" s="161" t="s">
        <v>100</v>
      </c>
      <c r="B187" s="162" t="s">
        <v>102</v>
      </c>
      <c r="C187" s="158" t="s">
        <v>103</v>
      </c>
      <c r="D187" s="158" t="s">
        <v>104</v>
      </c>
      <c r="E187" s="158" t="s">
        <v>105</v>
      </c>
      <c r="F187" s="158" t="s">
        <v>106</v>
      </c>
      <c r="G187" s="159" t="s">
        <v>114</v>
      </c>
      <c r="H187" s="160"/>
      <c r="K187" s="161" t="s">
        <v>100</v>
      </c>
      <c r="L187" s="162" t="s">
        <v>102</v>
      </c>
      <c r="M187" s="158" t="s">
        <v>103</v>
      </c>
      <c r="N187" s="158" t="s">
        <v>104</v>
      </c>
      <c r="O187" s="158" t="s">
        <v>105</v>
      </c>
      <c r="P187" s="158" t="s">
        <v>106</v>
      </c>
      <c r="Q187" s="159" t="s">
        <v>114</v>
      </c>
      <c r="R187" s="160"/>
    </row>
    <row r="188" spans="1:18" s="51" customFormat="1" ht="15" x14ac:dyDescent="0.25">
      <c r="A188" s="161"/>
      <c r="B188" s="162"/>
      <c r="C188" s="158"/>
      <c r="D188" s="158"/>
      <c r="E188" s="158"/>
      <c r="F188" s="158"/>
      <c r="G188" s="26" t="s">
        <v>105</v>
      </c>
      <c r="H188" s="27" t="s">
        <v>106</v>
      </c>
      <c r="K188" s="161"/>
      <c r="L188" s="162"/>
      <c r="M188" s="158"/>
      <c r="N188" s="158"/>
      <c r="O188" s="158"/>
      <c r="P188" s="158"/>
      <c r="Q188" s="26" t="s">
        <v>105</v>
      </c>
      <c r="R188" s="27" t="s">
        <v>106</v>
      </c>
    </row>
    <row r="189" spans="1:18" s="51" customFormat="1" x14ac:dyDescent="0.2">
      <c r="A189" s="28"/>
      <c r="B189" s="16"/>
      <c r="C189" s="16"/>
      <c r="D189" s="16"/>
      <c r="E189" s="36"/>
      <c r="F189" s="36"/>
      <c r="G189" s="36"/>
      <c r="H189" s="37"/>
      <c r="K189" s="28"/>
      <c r="L189" s="16"/>
      <c r="M189" s="16"/>
      <c r="N189" s="16"/>
      <c r="O189" s="36"/>
      <c r="P189" s="36"/>
      <c r="Q189" s="36"/>
      <c r="R189" s="37"/>
    </row>
    <row r="190" spans="1:18" s="51" customFormat="1" x14ac:dyDescent="0.2">
      <c r="A190" s="29"/>
      <c r="B190" s="16"/>
      <c r="C190" s="16" t="s">
        <v>141</v>
      </c>
      <c r="D190" s="16"/>
      <c r="E190" s="36"/>
      <c r="F190" s="36"/>
      <c r="G190" s="36"/>
      <c r="H190" s="37">
        <f>VLOOKUP(B185,'MASTER AKUN'!$A$4:$E$42,5,FALSE)</f>
        <v>3500000</v>
      </c>
      <c r="K190" s="29"/>
      <c r="L190" s="16"/>
      <c r="M190" s="16" t="s">
        <v>141</v>
      </c>
      <c r="N190" s="16"/>
      <c r="O190" s="36"/>
      <c r="P190" s="36"/>
      <c r="Q190" s="36"/>
      <c r="R190" s="37">
        <f>VLOOKUP(L185,'MASTER AKUN'!$A$4:$E$42,5,0)</f>
        <v>12045000</v>
      </c>
    </row>
    <row r="191" spans="1:18" s="51" customFormat="1" x14ac:dyDescent="0.2">
      <c r="A191" s="29"/>
      <c r="B191" s="16"/>
      <c r="C191" s="16"/>
      <c r="D191" s="16"/>
      <c r="E191" s="36"/>
      <c r="F191" s="36"/>
      <c r="G191" s="36"/>
      <c r="H191" s="37"/>
      <c r="K191" s="29"/>
      <c r="L191" s="16"/>
      <c r="M191" s="16"/>
      <c r="N191" s="16"/>
      <c r="O191" s="36"/>
      <c r="P191" s="36"/>
      <c r="Q191" s="36"/>
      <c r="R191" s="37"/>
    </row>
    <row r="192" spans="1:18" s="51" customFormat="1" ht="15" thickBot="1" x14ac:dyDescent="0.25">
      <c r="A192" s="30"/>
      <c r="B192" s="31"/>
      <c r="C192" s="31"/>
      <c r="D192" s="31"/>
      <c r="E192" s="38"/>
      <c r="F192" s="38"/>
      <c r="G192" s="38"/>
      <c r="H192" s="39"/>
      <c r="K192" s="30"/>
      <c r="L192" s="31"/>
      <c r="M192" s="31"/>
      <c r="N192" s="31"/>
      <c r="O192" s="38"/>
      <c r="P192" s="38"/>
      <c r="Q192" s="38"/>
      <c r="R192" s="39"/>
    </row>
    <row r="193" spans="1:18" s="51" customFormat="1" x14ac:dyDescent="0.2"/>
    <row r="194" spans="1:18" s="51" customFormat="1" ht="15" thickBot="1" x14ac:dyDescent="0.25"/>
    <row r="195" spans="1:18" s="51" customFormat="1" x14ac:dyDescent="0.2">
      <c r="A195" s="19" t="s">
        <v>113</v>
      </c>
      <c r="B195" s="32" t="s">
        <v>70</v>
      </c>
      <c r="C195" s="21"/>
      <c r="D195" s="21"/>
      <c r="E195" s="21"/>
      <c r="F195" s="21"/>
      <c r="G195" s="21"/>
      <c r="H195" s="22"/>
      <c r="K195" s="19" t="s">
        <v>113</v>
      </c>
      <c r="L195" s="32" t="s">
        <v>82</v>
      </c>
      <c r="M195" s="21"/>
      <c r="N195" s="21"/>
      <c r="O195" s="21"/>
      <c r="P195" s="21"/>
      <c r="Q195" s="21"/>
      <c r="R195" s="22"/>
    </row>
    <row r="196" spans="1:18" s="51" customFormat="1" x14ac:dyDescent="0.2">
      <c r="A196" s="23" t="s">
        <v>139</v>
      </c>
      <c r="B196" s="24" t="str">
        <f>VLOOKUP(B195,'MASTER AKUN'!$A$4:$B$42,2,FALSE)</f>
        <v>Biaya Administrasi Bank</v>
      </c>
      <c r="C196" s="16"/>
      <c r="D196" s="16"/>
      <c r="E196" s="16"/>
      <c r="F196" s="16"/>
      <c r="G196" s="16"/>
      <c r="H196" s="25"/>
      <c r="K196" s="23" t="s">
        <v>139</v>
      </c>
      <c r="L196" s="24" t="str">
        <f>VLOOKUP(L195,'MASTER AKUN'!$A$4:$B$42,2,FALSE)</f>
        <v>Biaya Bunga Bank</v>
      </c>
      <c r="M196" s="16"/>
      <c r="N196" s="16"/>
      <c r="O196" s="16"/>
      <c r="P196" s="16"/>
      <c r="Q196" s="16"/>
      <c r="R196" s="25"/>
    </row>
    <row r="197" spans="1:18" s="51" customFormat="1" ht="15" x14ac:dyDescent="0.25">
      <c r="A197" s="161" t="s">
        <v>100</v>
      </c>
      <c r="B197" s="162" t="s">
        <v>102</v>
      </c>
      <c r="C197" s="158" t="s">
        <v>103</v>
      </c>
      <c r="D197" s="158" t="s">
        <v>104</v>
      </c>
      <c r="E197" s="158" t="s">
        <v>105</v>
      </c>
      <c r="F197" s="158" t="s">
        <v>106</v>
      </c>
      <c r="G197" s="159" t="s">
        <v>114</v>
      </c>
      <c r="H197" s="160"/>
      <c r="K197" s="161" t="s">
        <v>100</v>
      </c>
      <c r="L197" s="162" t="s">
        <v>102</v>
      </c>
      <c r="M197" s="158" t="s">
        <v>103</v>
      </c>
      <c r="N197" s="158" t="s">
        <v>104</v>
      </c>
      <c r="O197" s="158" t="s">
        <v>105</v>
      </c>
      <c r="P197" s="158" t="s">
        <v>106</v>
      </c>
      <c r="Q197" s="159" t="s">
        <v>114</v>
      </c>
      <c r="R197" s="160"/>
    </row>
    <row r="198" spans="1:18" s="51" customFormat="1" ht="15" x14ac:dyDescent="0.25">
      <c r="A198" s="161"/>
      <c r="B198" s="162"/>
      <c r="C198" s="158"/>
      <c r="D198" s="158"/>
      <c r="E198" s="158"/>
      <c r="F198" s="158"/>
      <c r="G198" s="26" t="s">
        <v>105</v>
      </c>
      <c r="H198" s="27" t="s">
        <v>106</v>
      </c>
      <c r="K198" s="161"/>
      <c r="L198" s="162"/>
      <c r="M198" s="158"/>
      <c r="N198" s="158"/>
      <c r="O198" s="158"/>
      <c r="P198" s="158"/>
      <c r="Q198" s="26" t="s">
        <v>105</v>
      </c>
      <c r="R198" s="27" t="s">
        <v>106</v>
      </c>
    </row>
    <row r="199" spans="1:18" s="51" customFormat="1" x14ac:dyDescent="0.2">
      <c r="A199" s="28"/>
      <c r="B199" s="16"/>
      <c r="C199" s="16"/>
      <c r="D199" s="16"/>
      <c r="E199" s="36"/>
      <c r="F199" s="36"/>
      <c r="G199" s="36"/>
      <c r="H199" s="37"/>
      <c r="K199" s="28"/>
      <c r="L199" s="16"/>
      <c r="M199" s="16"/>
      <c r="N199" s="16"/>
      <c r="O199" s="36"/>
      <c r="P199" s="36"/>
      <c r="Q199" s="36"/>
      <c r="R199" s="37"/>
    </row>
    <row r="200" spans="1:18" s="51" customFormat="1" x14ac:dyDescent="0.2">
      <c r="A200" s="29"/>
      <c r="B200" s="16"/>
      <c r="C200" s="16" t="s">
        <v>141</v>
      </c>
      <c r="D200" s="16"/>
      <c r="E200" s="36"/>
      <c r="F200" s="36"/>
      <c r="G200" s="36">
        <f>VLOOKUP(B195,'MASTER AKUN'!$A$4:$E$42,4,FALSE)</f>
        <v>55000</v>
      </c>
      <c r="H200" s="37"/>
      <c r="K200" s="29"/>
      <c r="L200" s="16"/>
      <c r="M200" s="16" t="s">
        <v>141</v>
      </c>
      <c r="N200" s="16"/>
      <c r="O200" s="36"/>
      <c r="P200" s="36"/>
      <c r="Q200" s="36">
        <f>VLOOKUP(L195,'MASTER AKUN'!$A$4:$E$42,4,FALSE)</f>
        <v>65429198</v>
      </c>
      <c r="R200" s="37"/>
    </row>
    <row r="201" spans="1:18" s="51" customFormat="1" x14ac:dyDescent="0.2">
      <c r="A201" s="29"/>
      <c r="B201" s="16"/>
      <c r="C201" s="16"/>
      <c r="D201" s="16"/>
      <c r="E201" s="36"/>
      <c r="F201" s="36"/>
      <c r="G201" s="36"/>
      <c r="H201" s="37"/>
      <c r="K201" s="29"/>
      <c r="L201" s="16"/>
      <c r="M201" s="16"/>
      <c r="N201" s="16"/>
      <c r="O201" s="36"/>
      <c r="P201" s="36"/>
      <c r="Q201" s="36"/>
      <c r="R201" s="37"/>
    </row>
    <row r="202" spans="1:18" s="51" customFormat="1" ht="15" thickBot="1" x14ac:dyDescent="0.25">
      <c r="A202" s="30"/>
      <c r="B202" s="31"/>
      <c r="C202" s="31"/>
      <c r="D202" s="31"/>
      <c r="E202" s="38"/>
      <c r="F202" s="38"/>
      <c r="G202" s="38"/>
      <c r="H202" s="39"/>
      <c r="K202" s="30"/>
      <c r="L202" s="31"/>
      <c r="M202" s="31"/>
      <c r="N202" s="31"/>
      <c r="O202" s="38"/>
      <c r="P202" s="38"/>
      <c r="Q202" s="38"/>
      <c r="R202" s="39"/>
    </row>
    <row r="205" spans="1:18" x14ac:dyDescent="0.2">
      <c r="A205" s="47"/>
      <c r="B205" s="47"/>
      <c r="C205" s="48"/>
      <c r="D205" s="48"/>
      <c r="E205" s="48"/>
      <c r="F205" s="48"/>
      <c r="G205" s="48"/>
      <c r="H205" s="48"/>
      <c r="I205" s="51"/>
      <c r="J205" s="51"/>
      <c r="K205" s="47"/>
      <c r="L205" s="47"/>
      <c r="M205" s="48"/>
      <c r="N205" s="48"/>
      <c r="O205" s="48"/>
      <c r="P205" s="48"/>
      <c r="Q205" s="48"/>
      <c r="R205" s="48"/>
    </row>
    <row r="206" spans="1:18" x14ac:dyDescent="0.2">
      <c r="A206" s="47"/>
      <c r="B206" s="47"/>
      <c r="C206" s="48"/>
      <c r="D206" s="48"/>
      <c r="E206" s="48"/>
      <c r="F206" s="48"/>
      <c r="G206" s="48"/>
      <c r="H206" s="48"/>
      <c r="I206" s="51"/>
      <c r="J206" s="51"/>
      <c r="K206" s="47"/>
      <c r="L206" s="47"/>
      <c r="M206" s="48"/>
      <c r="N206" s="48"/>
      <c r="O206" s="48"/>
      <c r="P206" s="48"/>
      <c r="Q206" s="48"/>
      <c r="R206" s="48"/>
    </row>
    <row r="207" spans="1:18" ht="15" x14ac:dyDescent="0.25">
      <c r="A207" s="44"/>
      <c r="B207" s="44"/>
      <c r="C207" s="45"/>
      <c r="D207" s="45"/>
      <c r="E207" s="45"/>
      <c r="F207" s="45"/>
      <c r="G207" s="46"/>
      <c r="H207" s="47"/>
      <c r="I207" s="51"/>
      <c r="J207" s="51"/>
      <c r="K207" s="44"/>
      <c r="L207" s="44"/>
      <c r="M207" s="45"/>
      <c r="N207" s="45"/>
      <c r="O207" s="45"/>
      <c r="P207" s="45"/>
      <c r="Q207" s="163"/>
      <c r="R207" s="164"/>
    </row>
    <row r="208" spans="1:18" ht="15" x14ac:dyDescent="0.25">
      <c r="A208" s="44"/>
      <c r="B208" s="44"/>
      <c r="C208" s="45"/>
      <c r="D208" s="45"/>
      <c r="E208" s="45"/>
      <c r="F208" s="45"/>
      <c r="G208" s="43"/>
      <c r="H208" s="43"/>
      <c r="I208" s="51"/>
      <c r="J208" s="51"/>
      <c r="K208" s="44"/>
      <c r="L208" s="44"/>
      <c r="M208" s="45"/>
      <c r="N208" s="45"/>
      <c r="O208" s="45"/>
      <c r="P208" s="45"/>
      <c r="Q208" s="43"/>
      <c r="R208" s="43"/>
    </row>
    <row r="209" spans="1:18" x14ac:dyDescent="0.2">
      <c r="A209" s="48"/>
      <c r="B209" s="48"/>
      <c r="C209" s="48"/>
      <c r="D209" s="48"/>
      <c r="E209" s="49"/>
      <c r="F209" s="49"/>
      <c r="G209" s="49"/>
      <c r="H209" s="49"/>
      <c r="I209" s="51"/>
      <c r="J209" s="51"/>
      <c r="K209" s="48"/>
      <c r="L209" s="48"/>
      <c r="M209" s="48"/>
      <c r="N209" s="48"/>
      <c r="O209" s="49"/>
      <c r="P209" s="49"/>
      <c r="Q209" s="49"/>
      <c r="R209" s="49"/>
    </row>
    <row r="210" spans="1:18" x14ac:dyDescent="0.2">
      <c r="A210" s="50"/>
      <c r="B210" s="48"/>
      <c r="C210" s="48"/>
      <c r="D210" s="48"/>
      <c r="E210" s="49"/>
      <c r="F210" s="49"/>
      <c r="G210" s="49"/>
      <c r="H210" s="49"/>
      <c r="I210" s="51"/>
      <c r="J210" s="51"/>
      <c r="K210" s="50"/>
      <c r="L210" s="48"/>
      <c r="M210" s="48"/>
      <c r="N210" s="48"/>
      <c r="O210" s="49"/>
      <c r="P210" s="49"/>
      <c r="Q210" s="49"/>
      <c r="R210" s="49"/>
    </row>
    <row r="211" spans="1:18" x14ac:dyDescent="0.2">
      <c r="A211" s="50"/>
      <c r="B211" s="48"/>
      <c r="C211" s="48"/>
      <c r="D211" s="48"/>
      <c r="E211" s="49"/>
      <c r="F211" s="49"/>
      <c r="G211" s="49"/>
      <c r="H211" s="49"/>
      <c r="I211" s="51"/>
      <c r="J211" s="51"/>
      <c r="K211" s="50"/>
      <c r="L211" s="48"/>
      <c r="M211" s="48"/>
      <c r="N211" s="48"/>
      <c r="O211" s="49"/>
      <c r="P211" s="49"/>
      <c r="Q211" s="49"/>
      <c r="R211" s="49"/>
    </row>
    <row r="212" spans="1:18" x14ac:dyDescent="0.2">
      <c r="A212" s="50"/>
      <c r="B212" s="48"/>
      <c r="C212" s="48"/>
      <c r="D212" s="48"/>
      <c r="E212" s="49"/>
      <c r="F212" s="49"/>
      <c r="G212" s="49"/>
      <c r="H212" s="49"/>
      <c r="I212" s="51"/>
      <c r="J212" s="51"/>
      <c r="K212" s="50"/>
      <c r="L212" s="48"/>
      <c r="M212" s="48"/>
      <c r="N212" s="48"/>
      <c r="O212" s="49"/>
      <c r="P212" s="49"/>
      <c r="Q212" s="49"/>
      <c r="R212" s="49"/>
    </row>
    <row r="213" spans="1:18" x14ac:dyDescent="0.2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</row>
    <row r="214" spans="1:18" x14ac:dyDescent="0.2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</row>
    <row r="215" spans="1:18" x14ac:dyDescent="0.2">
      <c r="A215" s="47"/>
      <c r="B215" s="47"/>
      <c r="C215" s="48"/>
      <c r="D215" s="48"/>
      <c r="E215" s="48"/>
      <c r="F215" s="48"/>
      <c r="G215" s="48"/>
      <c r="H215" s="48"/>
      <c r="I215" s="51"/>
      <c r="J215" s="51"/>
      <c r="K215" s="51"/>
      <c r="L215" s="51"/>
      <c r="M215" s="51"/>
      <c r="N215" s="51"/>
      <c r="O215" s="51"/>
      <c r="P215" s="51"/>
      <c r="Q215" s="51"/>
      <c r="R215" s="51"/>
    </row>
    <row r="216" spans="1:18" x14ac:dyDescent="0.2">
      <c r="A216" s="47"/>
      <c r="B216" s="47"/>
      <c r="C216" s="48"/>
      <c r="D216" s="48"/>
      <c r="E216" s="48"/>
      <c r="F216" s="48"/>
      <c r="G216" s="48"/>
      <c r="H216" s="48"/>
      <c r="I216" s="51"/>
      <c r="J216" s="51"/>
      <c r="K216" s="51"/>
      <c r="L216" s="51"/>
      <c r="M216" s="51"/>
      <c r="N216" s="51"/>
      <c r="O216" s="51"/>
      <c r="P216" s="51"/>
      <c r="Q216" s="51"/>
      <c r="R216" s="51"/>
    </row>
    <row r="217" spans="1:18" ht="15" x14ac:dyDescent="0.25">
      <c r="A217" s="44"/>
      <c r="B217" s="44"/>
      <c r="C217" s="45"/>
      <c r="D217" s="45"/>
      <c r="E217" s="45"/>
      <c r="F217" s="45"/>
      <c r="G217" s="163"/>
      <c r="H217" s="164"/>
      <c r="I217" s="51"/>
      <c r="J217" s="51"/>
      <c r="K217" s="51"/>
      <c r="L217" s="51"/>
      <c r="M217" s="51"/>
      <c r="N217" s="51"/>
      <c r="O217" s="51"/>
      <c r="P217" s="51"/>
      <c r="Q217" s="51"/>
      <c r="R217" s="51"/>
    </row>
    <row r="218" spans="1:18" ht="15" x14ac:dyDescent="0.25">
      <c r="A218" s="44"/>
      <c r="B218" s="44"/>
      <c r="C218" s="45"/>
      <c r="D218" s="45"/>
      <c r="E218" s="45"/>
      <c r="F218" s="45"/>
      <c r="G218" s="43"/>
      <c r="H218" s="43"/>
      <c r="I218" s="51"/>
      <c r="J218" s="51"/>
      <c r="K218" s="51"/>
      <c r="L218" s="51"/>
      <c r="M218" s="51"/>
      <c r="N218" s="51"/>
      <c r="O218" s="51"/>
      <c r="P218" s="51"/>
      <c r="Q218" s="51"/>
      <c r="R218" s="51"/>
    </row>
    <row r="219" spans="1:18" x14ac:dyDescent="0.2">
      <c r="A219" s="48"/>
      <c r="B219" s="48"/>
      <c r="C219" s="48"/>
      <c r="D219" s="48"/>
      <c r="E219" s="49"/>
      <c r="F219" s="49"/>
      <c r="G219" s="49"/>
      <c r="H219" s="49"/>
      <c r="I219" s="51"/>
      <c r="J219" s="51"/>
      <c r="K219" s="51"/>
      <c r="L219" s="51"/>
      <c r="M219" s="51"/>
      <c r="N219" s="51"/>
      <c r="O219" s="51"/>
      <c r="P219" s="51"/>
      <c r="Q219" s="51"/>
      <c r="R219" s="51"/>
    </row>
    <row r="220" spans="1:18" x14ac:dyDescent="0.2">
      <c r="A220" s="50"/>
      <c r="B220" s="48"/>
      <c r="C220" s="48"/>
      <c r="D220" s="48"/>
      <c r="E220" s="49"/>
      <c r="F220" s="49"/>
      <c r="G220" s="49"/>
      <c r="H220" s="49"/>
      <c r="I220" s="51"/>
      <c r="J220" s="51"/>
      <c r="K220" s="51"/>
      <c r="L220" s="51"/>
      <c r="M220" s="51"/>
      <c r="N220" s="51"/>
      <c r="O220" s="51"/>
      <c r="P220" s="51"/>
      <c r="Q220" s="51"/>
      <c r="R220" s="51"/>
    </row>
    <row r="221" spans="1:18" x14ac:dyDescent="0.2">
      <c r="A221" s="50"/>
      <c r="B221" s="48"/>
      <c r="C221" s="48"/>
      <c r="D221" s="48"/>
      <c r="E221" s="49"/>
      <c r="F221" s="49"/>
      <c r="G221" s="49"/>
      <c r="H221" s="49"/>
      <c r="I221" s="51"/>
      <c r="J221" s="51"/>
      <c r="K221" s="51"/>
      <c r="L221" s="51"/>
      <c r="M221" s="51"/>
      <c r="N221" s="51"/>
      <c r="O221" s="51"/>
      <c r="P221" s="51"/>
      <c r="Q221" s="51"/>
      <c r="R221" s="51"/>
    </row>
    <row r="222" spans="1:18" x14ac:dyDescent="0.2">
      <c r="A222" s="50"/>
      <c r="B222" s="48"/>
      <c r="C222" s="48"/>
      <c r="D222" s="48"/>
      <c r="E222" s="49"/>
      <c r="F222" s="49"/>
      <c r="G222" s="49"/>
      <c r="H222" s="49"/>
      <c r="I222" s="51"/>
      <c r="J222" s="51"/>
      <c r="K222" s="51"/>
      <c r="L222" s="51"/>
      <c r="M222" s="51"/>
      <c r="N222" s="51"/>
      <c r="O222" s="51"/>
      <c r="P222" s="51"/>
      <c r="Q222" s="51"/>
      <c r="R222" s="51"/>
    </row>
    <row r="223" spans="1:18" x14ac:dyDescent="0.2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</row>
  </sheetData>
  <mergeCells count="277">
    <mergeCell ref="A2:R2"/>
    <mergeCell ref="A3:R3"/>
    <mergeCell ref="P148:P149"/>
    <mergeCell ref="Q148:R148"/>
    <mergeCell ref="A177:A178"/>
    <mergeCell ref="B177:B178"/>
    <mergeCell ref="C177:C178"/>
    <mergeCell ref="D177:D178"/>
    <mergeCell ref="E177:E178"/>
    <mergeCell ref="F177:F178"/>
    <mergeCell ref="G177:H177"/>
    <mergeCell ref="G148:H148"/>
    <mergeCell ref="K148:K149"/>
    <mergeCell ref="L148:L149"/>
    <mergeCell ref="M148:M149"/>
    <mergeCell ref="N148:N149"/>
    <mergeCell ref="O148:O149"/>
    <mergeCell ref="A148:A149"/>
    <mergeCell ref="B148:B149"/>
    <mergeCell ref="C148:C149"/>
    <mergeCell ref="D148:D149"/>
    <mergeCell ref="E148:E149"/>
    <mergeCell ref="F148:F149"/>
    <mergeCell ref="P177:P178"/>
    <mergeCell ref="Q177:R177"/>
    <mergeCell ref="A158:A159"/>
    <mergeCell ref="A138:A139"/>
    <mergeCell ref="B138:B139"/>
    <mergeCell ref="C138:C139"/>
    <mergeCell ref="D138:D139"/>
    <mergeCell ref="E138:E139"/>
    <mergeCell ref="F138:F139"/>
    <mergeCell ref="G138:H138"/>
    <mergeCell ref="K138:K139"/>
    <mergeCell ref="G128:H128"/>
    <mergeCell ref="K128:K129"/>
    <mergeCell ref="A128:A129"/>
    <mergeCell ref="B128:B129"/>
    <mergeCell ref="P118:P119"/>
    <mergeCell ref="L138:L139"/>
    <mergeCell ref="M138:M139"/>
    <mergeCell ref="N138:N139"/>
    <mergeCell ref="O138:O139"/>
    <mergeCell ref="P138:P139"/>
    <mergeCell ref="Q138:R138"/>
    <mergeCell ref="P128:P129"/>
    <mergeCell ref="Q128:R128"/>
    <mergeCell ref="L128:L129"/>
    <mergeCell ref="M128:M129"/>
    <mergeCell ref="N128:N129"/>
    <mergeCell ref="O128:O129"/>
    <mergeCell ref="Q118:R118"/>
    <mergeCell ref="P108:P109"/>
    <mergeCell ref="Q108:R108"/>
    <mergeCell ref="A118:A119"/>
    <mergeCell ref="B118:B119"/>
    <mergeCell ref="C118:C119"/>
    <mergeCell ref="D118:D119"/>
    <mergeCell ref="E118:E119"/>
    <mergeCell ref="F118:F119"/>
    <mergeCell ref="G118:H118"/>
    <mergeCell ref="K118:K119"/>
    <mergeCell ref="G108:H108"/>
    <mergeCell ref="K108:K109"/>
    <mergeCell ref="L108:L109"/>
    <mergeCell ref="M108:M109"/>
    <mergeCell ref="N108:N109"/>
    <mergeCell ref="O108:O109"/>
    <mergeCell ref="A108:A109"/>
    <mergeCell ref="B108:B109"/>
    <mergeCell ref="C108:C109"/>
    <mergeCell ref="D108:D109"/>
    <mergeCell ref="E108:E109"/>
    <mergeCell ref="F108:F109"/>
    <mergeCell ref="L118:L119"/>
    <mergeCell ref="A98:A99"/>
    <mergeCell ref="B98:B99"/>
    <mergeCell ref="C98:C99"/>
    <mergeCell ref="D98:D99"/>
    <mergeCell ref="E98:E99"/>
    <mergeCell ref="F98:F99"/>
    <mergeCell ref="G98:H98"/>
    <mergeCell ref="K98:K99"/>
    <mergeCell ref="G88:H88"/>
    <mergeCell ref="K88:K89"/>
    <mergeCell ref="A88:A89"/>
    <mergeCell ref="B88:B89"/>
    <mergeCell ref="P78:P79"/>
    <mergeCell ref="L98:L99"/>
    <mergeCell ref="M98:M99"/>
    <mergeCell ref="N98:N99"/>
    <mergeCell ref="O98:O99"/>
    <mergeCell ref="P98:P99"/>
    <mergeCell ref="Q98:R98"/>
    <mergeCell ref="P88:P89"/>
    <mergeCell ref="Q88:R88"/>
    <mergeCell ref="L88:L89"/>
    <mergeCell ref="M88:M89"/>
    <mergeCell ref="N88:N89"/>
    <mergeCell ref="O88:O89"/>
    <mergeCell ref="Q78:R78"/>
    <mergeCell ref="P68:P69"/>
    <mergeCell ref="Q68:R68"/>
    <mergeCell ref="A78:A79"/>
    <mergeCell ref="B78:B79"/>
    <mergeCell ref="C78:C79"/>
    <mergeCell ref="D78:D79"/>
    <mergeCell ref="E78:E79"/>
    <mergeCell ref="F78:F79"/>
    <mergeCell ref="G78:H78"/>
    <mergeCell ref="K78:K79"/>
    <mergeCell ref="G68:H68"/>
    <mergeCell ref="K68:K69"/>
    <mergeCell ref="L68:L69"/>
    <mergeCell ref="M68:M69"/>
    <mergeCell ref="N68:N69"/>
    <mergeCell ref="O68:O69"/>
    <mergeCell ref="A68:A69"/>
    <mergeCell ref="B68:B69"/>
    <mergeCell ref="C68:C69"/>
    <mergeCell ref="D68:D69"/>
    <mergeCell ref="E68:E69"/>
    <mergeCell ref="F68:F69"/>
    <mergeCell ref="L78:L79"/>
    <mergeCell ref="A58:A59"/>
    <mergeCell ref="B58:B59"/>
    <mergeCell ref="C58:C59"/>
    <mergeCell ref="D58:D59"/>
    <mergeCell ref="E58:E59"/>
    <mergeCell ref="F58:F59"/>
    <mergeCell ref="G58:H58"/>
    <mergeCell ref="K58:K59"/>
    <mergeCell ref="G48:H48"/>
    <mergeCell ref="K48:K49"/>
    <mergeCell ref="A48:A49"/>
    <mergeCell ref="B48:B49"/>
    <mergeCell ref="P38:P39"/>
    <mergeCell ref="L58:L59"/>
    <mergeCell ref="M58:M59"/>
    <mergeCell ref="N58:N59"/>
    <mergeCell ref="O58:O59"/>
    <mergeCell ref="P58:P59"/>
    <mergeCell ref="Q58:R58"/>
    <mergeCell ref="P48:P49"/>
    <mergeCell ref="Q48:R48"/>
    <mergeCell ref="L48:L49"/>
    <mergeCell ref="M48:M49"/>
    <mergeCell ref="N48:N49"/>
    <mergeCell ref="O48:O49"/>
    <mergeCell ref="Q38:R38"/>
    <mergeCell ref="P28:P29"/>
    <mergeCell ref="Q28:R28"/>
    <mergeCell ref="A38:A39"/>
    <mergeCell ref="B38:B39"/>
    <mergeCell ref="C38:C39"/>
    <mergeCell ref="D38:D39"/>
    <mergeCell ref="E38:E39"/>
    <mergeCell ref="F38:F39"/>
    <mergeCell ref="G38:H38"/>
    <mergeCell ref="K38:K39"/>
    <mergeCell ref="G28:H28"/>
    <mergeCell ref="K28:K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L38:L39"/>
    <mergeCell ref="P18:P19"/>
    <mergeCell ref="Q18:R18"/>
    <mergeCell ref="P7:P8"/>
    <mergeCell ref="Q7:R7"/>
    <mergeCell ref="A18:A19"/>
    <mergeCell ref="B18:B19"/>
    <mergeCell ref="C18:C19"/>
    <mergeCell ref="D18:D19"/>
    <mergeCell ref="E18:E19"/>
    <mergeCell ref="F18:F19"/>
    <mergeCell ref="G18:H18"/>
    <mergeCell ref="K18:K19"/>
    <mergeCell ref="G7:H7"/>
    <mergeCell ref="K7:K8"/>
    <mergeCell ref="L7:L8"/>
    <mergeCell ref="M7:M8"/>
    <mergeCell ref="N7:N8"/>
    <mergeCell ref="O7:O8"/>
    <mergeCell ref="A7:A8"/>
    <mergeCell ref="B7:B8"/>
    <mergeCell ref="M177:M178"/>
    <mergeCell ref="N177:N178"/>
    <mergeCell ref="O177:O178"/>
    <mergeCell ref="N158:N159"/>
    <mergeCell ref="O158:O159"/>
    <mergeCell ref="L18:L19"/>
    <mergeCell ref="M18:M19"/>
    <mergeCell ref="N18:N19"/>
    <mergeCell ref="O18:O19"/>
    <mergeCell ref="M38:M39"/>
    <mergeCell ref="N38:N39"/>
    <mergeCell ref="O38:O39"/>
    <mergeCell ref="M78:M79"/>
    <mergeCell ref="N78:N79"/>
    <mergeCell ref="O78:O79"/>
    <mergeCell ref="M118:M119"/>
    <mergeCell ref="N118:N119"/>
    <mergeCell ref="O118:O119"/>
    <mergeCell ref="D187:D188"/>
    <mergeCell ref="E187:E188"/>
    <mergeCell ref="F187:F188"/>
    <mergeCell ref="G187:H187"/>
    <mergeCell ref="K187:K188"/>
    <mergeCell ref="L187:L188"/>
    <mergeCell ref="C7:C8"/>
    <mergeCell ref="D7:D8"/>
    <mergeCell ref="E7:E8"/>
    <mergeCell ref="F7:F8"/>
    <mergeCell ref="K177:K178"/>
    <mergeCell ref="L177:L178"/>
    <mergeCell ref="C48:C49"/>
    <mergeCell ref="D48:D49"/>
    <mergeCell ref="E48:E49"/>
    <mergeCell ref="F48:F49"/>
    <mergeCell ref="C88:C89"/>
    <mergeCell ref="D88:D89"/>
    <mergeCell ref="E88:E89"/>
    <mergeCell ref="F88:F89"/>
    <mergeCell ref="C128:C129"/>
    <mergeCell ref="D128:D129"/>
    <mergeCell ref="E128:E129"/>
    <mergeCell ref="F128:F129"/>
    <mergeCell ref="Q207:R207"/>
    <mergeCell ref="G217:H217"/>
    <mergeCell ref="M187:M188"/>
    <mergeCell ref="N187:N188"/>
    <mergeCell ref="O187:O188"/>
    <mergeCell ref="P187:P188"/>
    <mergeCell ref="Q187:R187"/>
    <mergeCell ref="A197:A198"/>
    <mergeCell ref="B197:B198"/>
    <mergeCell ref="C197:C198"/>
    <mergeCell ref="D197:D198"/>
    <mergeCell ref="E197:E198"/>
    <mergeCell ref="F197:F198"/>
    <mergeCell ref="G197:H197"/>
    <mergeCell ref="K197:K198"/>
    <mergeCell ref="L197:L198"/>
    <mergeCell ref="M197:M198"/>
    <mergeCell ref="N197:N198"/>
    <mergeCell ref="O197:O198"/>
    <mergeCell ref="P197:P198"/>
    <mergeCell ref="Q197:R197"/>
    <mergeCell ref="A187:A188"/>
    <mergeCell ref="B187:B188"/>
    <mergeCell ref="C187:C188"/>
    <mergeCell ref="P158:P159"/>
    <mergeCell ref="Q158:R158"/>
    <mergeCell ref="A168:A169"/>
    <mergeCell ref="B168:B169"/>
    <mergeCell ref="C168:C169"/>
    <mergeCell ref="D168:D169"/>
    <mergeCell ref="E168:E169"/>
    <mergeCell ref="F168:F169"/>
    <mergeCell ref="G168:H168"/>
    <mergeCell ref="B158:B159"/>
    <mergeCell ref="C158:C159"/>
    <mergeCell ref="D158:D159"/>
    <mergeCell ref="E158:E159"/>
    <mergeCell ref="F158:F159"/>
    <mergeCell ref="G158:H158"/>
    <mergeCell ref="K158:K159"/>
    <mergeCell ref="L158:L159"/>
    <mergeCell ref="M158:M1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A2DD-6685-49C9-B741-0CBE02065D07}">
  <dimension ref="A1:H38"/>
  <sheetViews>
    <sheetView zoomScale="77" zoomScaleNormal="77" workbookViewId="0">
      <selection activeCell="F6" sqref="F6"/>
    </sheetView>
  </sheetViews>
  <sheetFormatPr defaultRowHeight="14.25" x14ac:dyDescent="0.2"/>
  <cols>
    <col min="1" max="1" width="9.140625" style="1"/>
    <col min="2" max="2" width="12.140625" style="1" customWidth="1"/>
    <col min="3" max="3" width="23" style="1" customWidth="1"/>
    <col min="4" max="4" width="4" style="1" bestFit="1" customWidth="1"/>
    <col min="5" max="5" width="13.42578125" style="1" customWidth="1"/>
    <col min="6" max="6" width="14.85546875" style="1" customWidth="1"/>
    <col min="7" max="8" width="17" style="1" customWidth="1"/>
    <col min="9" max="16384" width="9.140625" style="1"/>
  </cols>
  <sheetData>
    <row r="1" spans="1:8" ht="15" thickBot="1" x14ac:dyDescent="0.25"/>
    <row r="2" spans="1:8" ht="15" x14ac:dyDescent="0.25">
      <c r="A2" s="228" t="s">
        <v>164</v>
      </c>
      <c r="B2" s="229"/>
      <c r="C2" s="229"/>
      <c r="D2" s="229"/>
      <c r="E2" s="229"/>
      <c r="F2" s="229"/>
      <c r="G2" s="229"/>
      <c r="H2" s="230"/>
    </row>
    <row r="3" spans="1:8" ht="15.75" thickBot="1" x14ac:dyDescent="0.3">
      <c r="A3" s="231" t="s">
        <v>167</v>
      </c>
      <c r="B3" s="232"/>
      <c r="C3" s="232"/>
      <c r="D3" s="232"/>
      <c r="E3" s="232"/>
      <c r="F3" s="232"/>
      <c r="G3" s="232"/>
      <c r="H3" s="233"/>
    </row>
    <row r="4" spans="1:8" ht="15" thickBot="1" x14ac:dyDescent="0.25"/>
    <row r="5" spans="1:8" ht="15" x14ac:dyDescent="0.25">
      <c r="A5" s="61" t="s">
        <v>115</v>
      </c>
      <c r="B5" s="62"/>
      <c r="C5" s="62" t="s">
        <v>87</v>
      </c>
      <c r="D5" s="62"/>
      <c r="E5" s="62"/>
      <c r="F5" s="62"/>
      <c r="G5" s="62"/>
      <c r="H5" s="63"/>
    </row>
    <row r="6" spans="1:8" ht="15.75" thickBot="1" x14ac:dyDescent="0.3">
      <c r="A6" s="64" t="s">
        <v>116</v>
      </c>
      <c r="C6" s="1" t="str">
        <f>VLOOKUP(C5,'MASTER AKUN'!$G$8:$J$10,2,0)</f>
        <v>Miraco Digital</v>
      </c>
      <c r="H6" s="65"/>
    </row>
    <row r="7" spans="1:8" ht="15" x14ac:dyDescent="0.2">
      <c r="A7" s="156" t="s">
        <v>100</v>
      </c>
      <c r="B7" s="165" t="s">
        <v>102</v>
      </c>
      <c r="C7" s="151" t="s">
        <v>103</v>
      </c>
      <c r="D7" s="151" t="s">
        <v>104</v>
      </c>
      <c r="E7" s="151" t="s">
        <v>105</v>
      </c>
      <c r="F7" s="151" t="s">
        <v>106</v>
      </c>
      <c r="G7" s="151" t="s">
        <v>114</v>
      </c>
      <c r="H7" s="155"/>
    </row>
    <row r="8" spans="1:8" ht="15.75" thickBot="1" x14ac:dyDescent="0.25">
      <c r="A8" s="157"/>
      <c r="B8" s="166"/>
      <c r="C8" s="152"/>
      <c r="D8" s="152"/>
      <c r="E8" s="152"/>
      <c r="F8" s="152"/>
      <c r="G8" s="66" t="s">
        <v>105</v>
      </c>
      <c r="H8" s="67" t="s">
        <v>106</v>
      </c>
    </row>
    <row r="9" spans="1:8" x14ac:dyDescent="0.2">
      <c r="A9" s="68"/>
      <c r="B9" s="69"/>
      <c r="C9" s="69"/>
      <c r="D9" s="69"/>
      <c r="E9" s="70"/>
      <c r="F9" s="70"/>
      <c r="G9" s="70"/>
      <c r="H9" s="71"/>
    </row>
    <row r="10" spans="1:8" x14ac:dyDescent="0.2">
      <c r="A10" s="72"/>
      <c r="B10" s="73"/>
      <c r="C10" s="73" t="s">
        <v>142</v>
      </c>
      <c r="D10" s="73"/>
      <c r="E10" s="42"/>
      <c r="F10" s="74"/>
      <c r="G10" s="74">
        <f>VLOOKUP(C5,'MASTER AKUN'!$G$8:$J$10,3,0)</f>
        <v>104000000</v>
      </c>
      <c r="H10" s="75"/>
    </row>
    <row r="11" spans="1:8" x14ac:dyDescent="0.2">
      <c r="A11" s="72"/>
      <c r="B11" s="73"/>
      <c r="C11" s="73"/>
      <c r="D11" s="73"/>
      <c r="E11" s="74"/>
      <c r="F11" s="74"/>
      <c r="G11" s="74"/>
      <c r="H11" s="75"/>
    </row>
    <row r="12" spans="1:8" x14ac:dyDescent="0.2">
      <c r="A12" s="72"/>
      <c r="B12" s="73"/>
      <c r="C12" s="73"/>
      <c r="D12" s="73"/>
      <c r="E12" s="74"/>
      <c r="F12" s="74"/>
      <c r="G12" s="74"/>
      <c r="H12" s="75"/>
    </row>
    <row r="13" spans="1:8" x14ac:dyDescent="0.2">
      <c r="A13" s="72"/>
      <c r="B13" s="73"/>
      <c r="C13" s="73"/>
      <c r="D13" s="73"/>
      <c r="E13" s="74"/>
      <c r="F13" s="74"/>
      <c r="G13" s="74"/>
      <c r="H13" s="75"/>
    </row>
    <row r="14" spans="1:8" ht="15" thickBot="1" x14ac:dyDescent="0.25">
      <c r="A14" s="76"/>
      <c r="B14" s="77"/>
      <c r="C14" s="77"/>
      <c r="D14" s="77"/>
      <c r="E14" s="78"/>
      <c r="F14" s="78"/>
      <c r="G14" s="78"/>
      <c r="H14" s="79"/>
    </row>
    <row r="15" spans="1:8" x14ac:dyDescent="0.2">
      <c r="E15" s="42"/>
      <c r="F15" s="42"/>
      <c r="G15" s="42"/>
      <c r="H15" s="42"/>
    </row>
    <row r="16" spans="1:8" ht="15" thickBot="1" x14ac:dyDescent="0.25">
      <c r="E16" s="42"/>
      <c r="F16" s="42"/>
      <c r="G16" s="42"/>
      <c r="H16" s="42"/>
    </row>
    <row r="17" spans="1:8" ht="15" x14ac:dyDescent="0.25">
      <c r="A17" s="61" t="s">
        <v>115</v>
      </c>
      <c r="B17" s="62"/>
      <c r="C17" s="62" t="s">
        <v>90</v>
      </c>
      <c r="D17" s="62"/>
      <c r="E17" s="40"/>
      <c r="F17" s="40"/>
      <c r="G17" s="40"/>
      <c r="H17" s="41"/>
    </row>
    <row r="18" spans="1:8" ht="15.75" thickBot="1" x14ac:dyDescent="0.3">
      <c r="A18" s="64" t="s">
        <v>116</v>
      </c>
      <c r="C18" s="1" t="str">
        <f>VLOOKUP(C17,'MASTER AKUN'!$G$8:$J$10,2,0)</f>
        <v>Panorama Foto</v>
      </c>
      <c r="E18" s="42"/>
      <c r="F18" s="42"/>
      <c r="G18" s="42"/>
      <c r="H18" s="37"/>
    </row>
    <row r="19" spans="1:8" ht="15" x14ac:dyDescent="0.2">
      <c r="A19" s="156" t="s">
        <v>100</v>
      </c>
      <c r="B19" s="165" t="s">
        <v>102</v>
      </c>
      <c r="C19" s="151" t="s">
        <v>103</v>
      </c>
      <c r="D19" s="151" t="s">
        <v>104</v>
      </c>
      <c r="E19" s="167" t="s">
        <v>105</v>
      </c>
      <c r="F19" s="167" t="s">
        <v>106</v>
      </c>
      <c r="G19" s="167" t="s">
        <v>114</v>
      </c>
      <c r="H19" s="169"/>
    </row>
    <row r="20" spans="1:8" ht="15.75" thickBot="1" x14ac:dyDescent="0.25">
      <c r="A20" s="157"/>
      <c r="B20" s="166"/>
      <c r="C20" s="152"/>
      <c r="D20" s="152"/>
      <c r="E20" s="168"/>
      <c r="F20" s="168"/>
      <c r="G20" s="80" t="s">
        <v>105</v>
      </c>
      <c r="H20" s="81" t="s">
        <v>106</v>
      </c>
    </row>
    <row r="21" spans="1:8" x14ac:dyDescent="0.2">
      <c r="A21" s="68"/>
      <c r="B21" s="69"/>
      <c r="C21" s="69"/>
      <c r="D21" s="69"/>
      <c r="E21" s="70"/>
      <c r="F21" s="70"/>
      <c r="G21" s="70"/>
      <c r="H21" s="71"/>
    </row>
    <row r="22" spans="1:8" x14ac:dyDescent="0.2">
      <c r="A22" s="72"/>
      <c r="B22" s="73"/>
      <c r="C22" s="73" t="s">
        <v>142</v>
      </c>
      <c r="D22" s="73"/>
      <c r="E22" s="42"/>
      <c r="F22" s="74"/>
      <c r="G22" s="74">
        <f>VLOOKUP(C17,'MASTER AKUN'!$G$8:$J$10,3,0)</f>
        <v>77500000</v>
      </c>
      <c r="H22" s="75"/>
    </row>
    <row r="23" spans="1:8" x14ac:dyDescent="0.2">
      <c r="A23" s="72"/>
      <c r="B23" s="73"/>
      <c r="C23" s="73"/>
      <c r="D23" s="73"/>
      <c r="E23" s="74"/>
      <c r="F23" s="74"/>
      <c r="G23" s="74"/>
      <c r="H23" s="75"/>
    </row>
    <row r="24" spans="1:8" x14ac:dyDescent="0.2">
      <c r="A24" s="72"/>
      <c r="B24" s="73"/>
      <c r="C24" s="73"/>
      <c r="D24" s="73"/>
      <c r="E24" s="74"/>
      <c r="F24" s="74"/>
      <c r="G24" s="74"/>
      <c r="H24" s="75"/>
    </row>
    <row r="25" spans="1:8" x14ac:dyDescent="0.2">
      <c r="A25" s="72"/>
      <c r="B25" s="73"/>
      <c r="C25" s="73"/>
      <c r="D25" s="73"/>
      <c r="E25" s="74"/>
      <c r="F25" s="74"/>
      <c r="G25" s="74"/>
      <c r="H25" s="75"/>
    </row>
    <row r="26" spans="1:8" ht="15" thickBot="1" x14ac:dyDescent="0.25">
      <c r="A26" s="76"/>
      <c r="B26" s="77"/>
      <c r="C26" s="77"/>
      <c r="D26" s="77"/>
      <c r="E26" s="78"/>
      <c r="F26" s="78"/>
      <c r="G26" s="78"/>
      <c r="H26" s="79"/>
    </row>
    <row r="27" spans="1:8" x14ac:dyDescent="0.2">
      <c r="E27" s="42"/>
      <c r="F27" s="42"/>
      <c r="G27" s="42"/>
      <c r="H27" s="42"/>
    </row>
    <row r="28" spans="1:8" ht="15" thickBot="1" x14ac:dyDescent="0.25">
      <c r="E28" s="42"/>
      <c r="F28" s="42"/>
      <c r="G28" s="42"/>
      <c r="H28" s="42"/>
    </row>
    <row r="29" spans="1:8" ht="15" x14ac:dyDescent="0.25">
      <c r="A29" s="61" t="s">
        <v>115</v>
      </c>
      <c r="B29" s="62"/>
      <c r="C29" s="62" t="s">
        <v>93</v>
      </c>
      <c r="D29" s="62"/>
      <c r="E29" s="40"/>
      <c r="F29" s="40"/>
      <c r="G29" s="40"/>
      <c r="H29" s="41"/>
    </row>
    <row r="30" spans="1:8" ht="15.75" thickBot="1" x14ac:dyDescent="0.3">
      <c r="A30" s="64" t="s">
        <v>116</v>
      </c>
      <c r="C30" s="1" t="str">
        <f>VLOOKUP(C29,'MASTER AKUN'!$G$8:$J$10,2,0)</f>
        <v>Muhammad Fadjar</v>
      </c>
      <c r="E30" s="42"/>
      <c r="F30" s="42"/>
      <c r="G30" s="42"/>
      <c r="H30" s="37"/>
    </row>
    <row r="31" spans="1:8" ht="15" x14ac:dyDescent="0.2">
      <c r="A31" s="156" t="s">
        <v>100</v>
      </c>
      <c r="B31" s="165" t="s">
        <v>102</v>
      </c>
      <c r="C31" s="151" t="s">
        <v>103</v>
      </c>
      <c r="D31" s="151" t="s">
        <v>104</v>
      </c>
      <c r="E31" s="167" t="s">
        <v>105</v>
      </c>
      <c r="F31" s="167" t="s">
        <v>106</v>
      </c>
      <c r="G31" s="167" t="s">
        <v>114</v>
      </c>
      <c r="H31" s="169"/>
    </row>
    <row r="32" spans="1:8" ht="15.75" thickBot="1" x14ac:dyDescent="0.25">
      <c r="A32" s="157"/>
      <c r="B32" s="166"/>
      <c r="C32" s="152"/>
      <c r="D32" s="152"/>
      <c r="E32" s="168"/>
      <c r="F32" s="168"/>
      <c r="G32" s="80" t="s">
        <v>105</v>
      </c>
      <c r="H32" s="81" t="s">
        <v>106</v>
      </c>
    </row>
    <row r="33" spans="1:8" x14ac:dyDescent="0.2">
      <c r="A33" s="68"/>
      <c r="B33" s="69"/>
      <c r="C33" s="69"/>
      <c r="D33" s="69"/>
      <c r="E33" s="70"/>
      <c r="F33" s="70"/>
      <c r="G33" s="70"/>
      <c r="H33" s="71"/>
    </row>
    <row r="34" spans="1:8" x14ac:dyDescent="0.2">
      <c r="A34" s="72"/>
      <c r="B34" s="73"/>
      <c r="C34" s="73" t="s">
        <v>142</v>
      </c>
      <c r="D34" s="73"/>
      <c r="E34" s="42"/>
      <c r="F34" s="74"/>
      <c r="G34" s="74">
        <f>VLOOKUP(C29,'MASTER AKUN'!$G$8:$J$10,3,0)</f>
        <v>50000000</v>
      </c>
      <c r="H34" s="75"/>
    </row>
    <row r="35" spans="1:8" x14ac:dyDescent="0.2">
      <c r="A35" s="72"/>
      <c r="B35" s="73"/>
      <c r="C35" s="73"/>
      <c r="D35" s="73"/>
      <c r="E35" s="74"/>
      <c r="F35" s="74"/>
      <c r="G35" s="74"/>
      <c r="H35" s="75"/>
    </row>
    <row r="36" spans="1:8" x14ac:dyDescent="0.2">
      <c r="A36" s="72"/>
      <c r="B36" s="73"/>
      <c r="C36" s="73"/>
      <c r="D36" s="73"/>
      <c r="E36" s="74"/>
      <c r="F36" s="74"/>
      <c r="G36" s="74"/>
      <c r="H36" s="75"/>
    </row>
    <row r="37" spans="1:8" x14ac:dyDescent="0.2">
      <c r="A37" s="72"/>
      <c r="B37" s="73"/>
      <c r="C37" s="73"/>
      <c r="D37" s="73"/>
      <c r="E37" s="74"/>
      <c r="F37" s="74"/>
      <c r="G37" s="74"/>
      <c r="H37" s="75"/>
    </row>
    <row r="38" spans="1:8" ht="15" thickBot="1" x14ac:dyDescent="0.25">
      <c r="A38" s="76"/>
      <c r="B38" s="77"/>
      <c r="C38" s="77"/>
      <c r="D38" s="77"/>
      <c r="E38" s="78"/>
      <c r="F38" s="78"/>
      <c r="G38" s="78"/>
      <c r="H38" s="79"/>
    </row>
  </sheetData>
  <mergeCells count="23">
    <mergeCell ref="A2:H2"/>
    <mergeCell ref="A3:H3"/>
    <mergeCell ref="G31:H31"/>
    <mergeCell ref="A31:A32"/>
    <mergeCell ref="B31:B32"/>
    <mergeCell ref="C31:C32"/>
    <mergeCell ref="D31:D32"/>
    <mergeCell ref="E31:E32"/>
    <mergeCell ref="F31:F32"/>
    <mergeCell ref="G7:H7"/>
    <mergeCell ref="A19:A20"/>
    <mergeCell ref="B19:B20"/>
    <mergeCell ref="C19:C20"/>
    <mergeCell ref="D19:D20"/>
    <mergeCell ref="E19:E20"/>
    <mergeCell ref="F19:F20"/>
    <mergeCell ref="G19:H19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1D51-3F19-4603-A078-98AF70B7CE84}">
  <dimension ref="A1:H14"/>
  <sheetViews>
    <sheetView workbookViewId="0">
      <selection activeCell="D19" sqref="D19"/>
    </sheetView>
  </sheetViews>
  <sheetFormatPr defaultRowHeight="14.25" x14ac:dyDescent="0.2"/>
  <cols>
    <col min="1" max="2" width="9.140625" style="1"/>
    <col min="3" max="3" width="18" style="1" customWidth="1"/>
    <col min="4" max="16384" width="9.140625" style="1"/>
  </cols>
  <sheetData>
    <row r="1" spans="1:8" ht="15" thickBot="1" x14ac:dyDescent="0.25">
      <c r="A1" s="227"/>
      <c r="B1" s="227"/>
      <c r="C1" s="227"/>
      <c r="D1" s="227"/>
      <c r="E1" s="227"/>
      <c r="F1" s="227"/>
      <c r="G1" s="227"/>
      <c r="H1" s="227"/>
    </row>
    <row r="2" spans="1:8" ht="15" x14ac:dyDescent="0.25">
      <c r="A2" s="228" t="s">
        <v>164</v>
      </c>
      <c r="B2" s="229"/>
      <c r="C2" s="229"/>
      <c r="D2" s="229"/>
      <c r="E2" s="229"/>
      <c r="F2" s="229"/>
      <c r="G2" s="229"/>
      <c r="H2" s="230"/>
    </row>
    <row r="3" spans="1:8" ht="15.75" thickBot="1" x14ac:dyDescent="0.3">
      <c r="A3" s="231" t="s">
        <v>165</v>
      </c>
      <c r="B3" s="232"/>
      <c r="C3" s="232"/>
      <c r="D3" s="232"/>
      <c r="E3" s="232"/>
      <c r="F3" s="232"/>
      <c r="G3" s="232"/>
      <c r="H3" s="233"/>
    </row>
    <row r="4" spans="1:8" ht="15" thickBot="1" x14ac:dyDescent="0.25"/>
    <row r="5" spans="1:8" ht="15" x14ac:dyDescent="0.25">
      <c r="A5" s="61" t="s">
        <v>117</v>
      </c>
      <c r="B5" s="62"/>
      <c r="C5" s="62"/>
      <c r="D5" s="62"/>
      <c r="E5" s="62"/>
      <c r="F5" s="62"/>
      <c r="G5" s="62"/>
      <c r="H5" s="63"/>
    </row>
    <row r="6" spans="1:8" ht="15.75" thickBot="1" x14ac:dyDescent="0.3">
      <c r="A6" s="64" t="s">
        <v>118</v>
      </c>
      <c r="H6" s="65"/>
    </row>
    <row r="7" spans="1:8" ht="15" x14ac:dyDescent="0.2">
      <c r="A7" s="156" t="s">
        <v>100</v>
      </c>
      <c r="B7" s="165" t="s">
        <v>102</v>
      </c>
      <c r="C7" s="151" t="s">
        <v>103</v>
      </c>
      <c r="D7" s="151" t="s">
        <v>104</v>
      </c>
      <c r="E7" s="151" t="s">
        <v>105</v>
      </c>
      <c r="F7" s="151" t="s">
        <v>106</v>
      </c>
      <c r="G7" s="151" t="s">
        <v>114</v>
      </c>
      <c r="H7" s="155"/>
    </row>
    <row r="8" spans="1:8" ht="15.75" thickBot="1" x14ac:dyDescent="0.25">
      <c r="A8" s="157"/>
      <c r="B8" s="166"/>
      <c r="C8" s="152"/>
      <c r="D8" s="152"/>
      <c r="E8" s="152"/>
      <c r="F8" s="152"/>
      <c r="G8" s="66" t="s">
        <v>105</v>
      </c>
      <c r="H8" s="67" t="s">
        <v>106</v>
      </c>
    </row>
    <row r="9" spans="1:8" x14ac:dyDescent="0.2">
      <c r="A9" s="68"/>
      <c r="B9" s="69"/>
      <c r="C9" s="69"/>
      <c r="D9" s="69"/>
      <c r="E9" s="69"/>
      <c r="F9" s="69"/>
      <c r="G9" s="69"/>
      <c r="H9" s="82"/>
    </row>
    <row r="10" spans="1:8" x14ac:dyDescent="0.2">
      <c r="A10" s="72"/>
      <c r="B10" s="73"/>
      <c r="C10" s="73"/>
      <c r="D10" s="73"/>
      <c r="E10" s="73"/>
      <c r="G10" s="73"/>
      <c r="H10" s="83"/>
    </row>
    <row r="11" spans="1:8" x14ac:dyDescent="0.2">
      <c r="A11" s="72"/>
      <c r="B11" s="73"/>
      <c r="C11" s="73"/>
      <c r="D11" s="73"/>
      <c r="E11" s="73"/>
      <c r="F11" s="73"/>
      <c r="G11" s="73"/>
      <c r="H11" s="83"/>
    </row>
    <row r="12" spans="1:8" x14ac:dyDescent="0.2">
      <c r="A12" s="72"/>
      <c r="B12" s="73"/>
      <c r="C12" s="73"/>
      <c r="D12" s="73"/>
      <c r="E12" s="73"/>
      <c r="F12" s="73"/>
      <c r="G12" s="73"/>
      <c r="H12" s="83"/>
    </row>
    <row r="13" spans="1:8" x14ac:dyDescent="0.2">
      <c r="A13" s="72"/>
      <c r="B13" s="73"/>
      <c r="C13" s="73"/>
      <c r="D13" s="73"/>
      <c r="E13" s="73"/>
      <c r="G13" s="73"/>
      <c r="H13" s="83"/>
    </row>
    <row r="14" spans="1:8" ht="15" thickBot="1" x14ac:dyDescent="0.25">
      <c r="A14" s="76"/>
      <c r="B14" s="77"/>
      <c r="C14" s="77"/>
      <c r="D14" s="77"/>
      <c r="E14" s="77"/>
      <c r="F14" s="77"/>
      <c r="G14" s="77"/>
      <c r="H14" s="84"/>
    </row>
  </sheetData>
  <mergeCells count="9">
    <mergeCell ref="A2:H2"/>
    <mergeCell ref="A3:H3"/>
    <mergeCell ref="G7:H7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10D34-9AC7-4707-86B5-C35A65A9AB72}">
  <dimension ref="A1:L29"/>
  <sheetViews>
    <sheetView zoomScale="68" zoomScaleNormal="68" workbookViewId="0">
      <selection activeCell="D11" sqref="D11"/>
    </sheetView>
  </sheetViews>
  <sheetFormatPr defaultRowHeight="14.25" x14ac:dyDescent="0.2"/>
  <cols>
    <col min="1" max="1" width="9.140625" style="98"/>
    <col min="2" max="2" width="12.28515625" style="98" customWidth="1"/>
    <col min="3" max="3" width="24.7109375" style="98" customWidth="1"/>
    <col min="4" max="4" width="9.140625" style="98"/>
    <col min="5" max="5" width="17.42578125" style="98" bestFit="1" customWidth="1"/>
    <col min="6" max="6" width="17.7109375" style="98" customWidth="1"/>
    <col min="7" max="7" width="8.7109375" style="98" customWidth="1"/>
    <col min="8" max="8" width="18.42578125" style="98" customWidth="1"/>
    <col min="9" max="9" width="19.42578125" style="98" customWidth="1"/>
    <col min="10" max="10" width="9.42578125" style="98" customWidth="1"/>
    <col min="11" max="11" width="18.42578125" style="98" customWidth="1"/>
    <col min="12" max="12" width="18.7109375" style="98" customWidth="1"/>
    <col min="13" max="16384" width="9.140625" style="98"/>
  </cols>
  <sheetData>
    <row r="1" spans="1:12" ht="15" thickBot="1" x14ac:dyDescent="0.25"/>
    <row r="2" spans="1:12" ht="15" x14ac:dyDescent="0.25">
      <c r="A2" s="228" t="s">
        <v>164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2" ht="15.75" thickBot="1" x14ac:dyDescent="0.3">
      <c r="A3" s="231" t="s">
        <v>166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3"/>
    </row>
    <row r="4" spans="1:12" ht="15" thickBot="1" x14ac:dyDescent="0.25"/>
    <row r="5" spans="1:12" ht="15" customHeight="1" x14ac:dyDescent="0.2">
      <c r="A5" s="189" t="s">
        <v>107</v>
      </c>
      <c r="B5" s="190"/>
      <c r="C5" s="191" t="s">
        <v>95</v>
      </c>
      <c r="D5" s="191"/>
      <c r="E5" s="191"/>
      <c r="F5" s="191"/>
      <c r="G5" s="191"/>
      <c r="H5" s="191"/>
      <c r="I5" s="191"/>
      <c r="J5" s="191"/>
      <c r="K5" s="191"/>
      <c r="L5" s="192"/>
    </row>
    <row r="6" spans="1:12" x14ac:dyDescent="0.2">
      <c r="A6" s="193" t="s">
        <v>119</v>
      </c>
      <c r="B6" s="194"/>
      <c r="C6" s="98" t="str">
        <f>VLOOKUP(C5,'MASTER AKUN'!$G$16:$J$18,2,0)</f>
        <v>Barang A</v>
      </c>
      <c r="L6" s="195"/>
    </row>
    <row r="7" spans="1:12" ht="15" thickBot="1" x14ac:dyDescent="0.25">
      <c r="A7" s="196"/>
      <c r="L7" s="195"/>
    </row>
    <row r="8" spans="1:12" ht="15" x14ac:dyDescent="0.25">
      <c r="A8" s="173" t="s">
        <v>120</v>
      </c>
      <c r="B8" s="175" t="s">
        <v>100</v>
      </c>
      <c r="C8" s="175" t="s">
        <v>103</v>
      </c>
      <c r="D8" s="177" t="s">
        <v>108</v>
      </c>
      <c r="E8" s="178"/>
      <c r="F8" s="179"/>
      <c r="G8" s="170" t="s">
        <v>109</v>
      </c>
      <c r="H8" s="171"/>
      <c r="I8" s="180"/>
      <c r="J8" s="170" t="s">
        <v>114</v>
      </c>
      <c r="K8" s="171"/>
      <c r="L8" s="172"/>
    </row>
    <row r="9" spans="1:12" ht="15" x14ac:dyDescent="0.25">
      <c r="A9" s="174"/>
      <c r="B9" s="176"/>
      <c r="C9" s="176"/>
      <c r="D9" s="142" t="s">
        <v>110</v>
      </c>
      <c r="E9" s="142" t="s">
        <v>111</v>
      </c>
      <c r="F9" s="142" t="s">
        <v>112</v>
      </c>
      <c r="G9" s="142" t="s">
        <v>110</v>
      </c>
      <c r="H9" s="142" t="s">
        <v>111</v>
      </c>
      <c r="I9" s="142" t="s">
        <v>112</v>
      </c>
      <c r="J9" s="142" t="s">
        <v>110</v>
      </c>
      <c r="K9" s="142" t="s">
        <v>111</v>
      </c>
      <c r="L9" s="143" t="s">
        <v>112</v>
      </c>
    </row>
    <row r="10" spans="1:12" x14ac:dyDescent="0.2">
      <c r="A10" s="197"/>
      <c r="B10" s="198"/>
      <c r="C10" s="219" t="s">
        <v>141</v>
      </c>
      <c r="D10" s="198"/>
      <c r="E10" s="199"/>
      <c r="F10" s="199"/>
      <c r="G10" s="198"/>
      <c r="H10" s="198"/>
      <c r="I10" s="198"/>
      <c r="J10" s="200">
        <f>VLOOKUP(C5,'MASTER AKUN'!G16:$K$18,3,0)</f>
        <v>3</v>
      </c>
      <c r="K10" s="201">
        <f>VLOOKUP(C5,'MASTER AKUN'!$G$16:$K$18,4,0)</f>
        <v>21000000</v>
      </c>
      <c r="L10" s="202">
        <f>VLOOKUP(C5,'MASTER AKUN'!$G$16:$K$18,5,0)</f>
        <v>63000000</v>
      </c>
    </row>
    <row r="11" spans="1:12" x14ac:dyDescent="0.2">
      <c r="A11" s="197"/>
      <c r="B11" s="203"/>
      <c r="C11" s="219" t="s">
        <v>160</v>
      </c>
      <c r="D11" s="198"/>
      <c r="E11" s="199"/>
      <c r="F11" s="199"/>
      <c r="G11" s="198">
        <f ca="1">SUMIF('JURNAL UMUM'!$G$11:$M$11,'BB PEMBANTU PERSEDIAAN '!C5,'JURNAL UMUM'!K11)</f>
        <v>1</v>
      </c>
      <c r="H11" s="199">
        <f ca="1">SUMIF('JURNAL UMUM'!$G$11:$M$11,'BB PEMBANTU PERSEDIAAN '!C5,'JURNAL UMUM'!L11)</f>
        <v>21000000</v>
      </c>
      <c r="I11" s="199">
        <f ca="1">G11*H11</f>
        <v>21000000</v>
      </c>
      <c r="J11" s="200">
        <f ca="1">J10-G11</f>
        <v>2</v>
      </c>
      <c r="K11" s="199">
        <f ca="1">I11</f>
        <v>21000000</v>
      </c>
      <c r="L11" s="204">
        <f ca="1">L10-I11</f>
        <v>42000000</v>
      </c>
    </row>
    <row r="12" spans="1:12" x14ac:dyDescent="0.2">
      <c r="A12" s="197"/>
      <c r="B12" s="203"/>
      <c r="C12" s="219" t="s">
        <v>161</v>
      </c>
      <c r="D12" s="198">
        <f ca="1">SUMIF('JURNAL UMUM'!$G$26:$M$26,'BB PEMBANTU PERSEDIAAN '!C5,'JURNAL UMUM'!H26)</f>
        <v>1</v>
      </c>
      <c r="E12" s="199">
        <f ca="1">SUMIF('JURNAL UMUM'!$G$26:$M$26,'BB PEMBANTU PERSEDIAAN '!C5,'JURNAL UMUM'!I26)</f>
        <v>21000000</v>
      </c>
      <c r="F12" s="199">
        <f ca="1">D12*E12</f>
        <v>21000000</v>
      </c>
      <c r="G12" s="198"/>
      <c r="H12" s="198"/>
      <c r="I12" s="198"/>
      <c r="J12" s="200">
        <f ca="1">J11+D12</f>
        <v>3</v>
      </c>
      <c r="K12" s="199">
        <f ca="1">F12</f>
        <v>21000000</v>
      </c>
      <c r="L12" s="204">
        <f ca="1">L11+F12</f>
        <v>63000000</v>
      </c>
    </row>
    <row r="13" spans="1:12" ht="15" thickBot="1" x14ac:dyDescent="0.25">
      <c r="A13" s="205"/>
      <c r="B13" s="206"/>
      <c r="C13" s="207"/>
      <c r="D13" s="207"/>
      <c r="E13" s="207"/>
      <c r="F13" s="207"/>
      <c r="G13" s="207"/>
      <c r="H13" s="207"/>
      <c r="I13" s="207"/>
      <c r="J13" s="208"/>
      <c r="K13" s="208"/>
      <c r="L13" s="209"/>
    </row>
    <row r="14" spans="1:12" x14ac:dyDescent="0.2">
      <c r="J14" s="210"/>
      <c r="K14" s="210"/>
      <c r="L14" s="210"/>
    </row>
    <row r="15" spans="1:12" ht="15" thickBot="1" x14ac:dyDescent="0.25">
      <c r="J15" s="210"/>
      <c r="K15" s="210"/>
      <c r="L15" s="210"/>
    </row>
    <row r="16" spans="1:12" ht="15" customHeight="1" x14ac:dyDescent="0.2">
      <c r="A16" s="189" t="s">
        <v>107</v>
      </c>
      <c r="B16" s="190"/>
      <c r="C16" s="191" t="s">
        <v>97</v>
      </c>
      <c r="D16" s="191"/>
      <c r="E16" s="191"/>
      <c r="F16" s="191"/>
      <c r="G16" s="191"/>
      <c r="H16" s="191"/>
      <c r="I16" s="191"/>
      <c r="J16" s="211"/>
      <c r="K16" s="211"/>
      <c r="L16" s="212"/>
    </row>
    <row r="17" spans="1:12" x14ac:dyDescent="0.2">
      <c r="A17" s="193" t="s">
        <v>119</v>
      </c>
      <c r="B17" s="194"/>
      <c r="C17" s="98" t="str">
        <f>VLOOKUP(C16,'MASTER AKUN'!$G$16:$J$18,2,0)</f>
        <v>Barang B</v>
      </c>
      <c r="J17" s="210"/>
      <c r="K17" s="210"/>
      <c r="L17" s="213"/>
    </row>
    <row r="18" spans="1:12" ht="15" thickBot="1" x14ac:dyDescent="0.25">
      <c r="A18" s="196"/>
      <c r="J18" s="210"/>
      <c r="K18" s="210"/>
      <c r="L18" s="213"/>
    </row>
    <row r="19" spans="1:12" ht="15" x14ac:dyDescent="0.25">
      <c r="A19" s="173" t="s">
        <v>120</v>
      </c>
      <c r="B19" s="175" t="s">
        <v>100</v>
      </c>
      <c r="C19" s="175" t="s">
        <v>103</v>
      </c>
      <c r="D19" s="177" t="s">
        <v>108</v>
      </c>
      <c r="E19" s="178"/>
      <c r="F19" s="179"/>
      <c r="G19" s="170" t="s">
        <v>109</v>
      </c>
      <c r="H19" s="171"/>
      <c r="I19" s="180"/>
      <c r="J19" s="186" t="s">
        <v>114</v>
      </c>
      <c r="K19" s="187"/>
      <c r="L19" s="188"/>
    </row>
    <row r="20" spans="1:12" ht="15" x14ac:dyDescent="0.25">
      <c r="A20" s="174"/>
      <c r="B20" s="176"/>
      <c r="C20" s="176"/>
      <c r="D20" s="142" t="s">
        <v>110</v>
      </c>
      <c r="E20" s="142" t="s">
        <v>111</v>
      </c>
      <c r="F20" s="142" t="s">
        <v>112</v>
      </c>
      <c r="G20" s="142" t="s">
        <v>110</v>
      </c>
      <c r="H20" s="142" t="s">
        <v>111</v>
      </c>
      <c r="I20" s="142" t="s">
        <v>112</v>
      </c>
      <c r="J20" s="214" t="s">
        <v>110</v>
      </c>
      <c r="K20" s="214" t="s">
        <v>111</v>
      </c>
      <c r="L20" s="215" t="s">
        <v>112</v>
      </c>
    </row>
    <row r="21" spans="1:12" x14ac:dyDescent="0.2">
      <c r="A21" s="197"/>
      <c r="B21" s="198"/>
      <c r="C21" s="219" t="s">
        <v>141</v>
      </c>
      <c r="D21" s="198"/>
      <c r="E21" s="198"/>
      <c r="F21" s="198"/>
      <c r="G21" s="198"/>
      <c r="H21" s="198"/>
      <c r="I21" s="198"/>
      <c r="J21" s="200">
        <f>VLOOKUP(C16,'MASTER AKUN'!$G$16:$K$18,3,0)</f>
        <v>2</v>
      </c>
      <c r="K21" s="201">
        <f>VLOOKUP(C16,'MASTER AKUN'!$G$16:$K$18,4,0)</f>
        <v>18750000</v>
      </c>
      <c r="L21" s="202">
        <f>VLOOKUP(C16,'MASTER AKUN'!$G$16:$K$18,5,0)</f>
        <v>37500000</v>
      </c>
    </row>
    <row r="22" spans="1:12" ht="15" thickBot="1" x14ac:dyDescent="0.25"/>
    <row r="23" spans="1:12" x14ac:dyDescent="0.2">
      <c r="A23" s="218" t="s">
        <v>107</v>
      </c>
      <c r="B23" s="191"/>
      <c r="C23" s="191" t="s">
        <v>98</v>
      </c>
      <c r="D23" s="191"/>
      <c r="E23" s="191"/>
      <c r="F23" s="191"/>
      <c r="G23" s="191"/>
      <c r="H23" s="191"/>
      <c r="I23" s="191"/>
      <c r="J23" s="191"/>
      <c r="K23" s="191"/>
      <c r="L23" s="192"/>
    </row>
    <row r="24" spans="1:12" x14ac:dyDescent="0.2">
      <c r="A24" s="196" t="s">
        <v>119</v>
      </c>
      <c r="C24" s="98" t="str">
        <f>VLOOKUP(C23,'MASTER AKUN'!$G$16:$J$18,2,0)</f>
        <v>Barang C</v>
      </c>
      <c r="L24" s="195"/>
    </row>
    <row r="25" spans="1:12" ht="15" thickBot="1" x14ac:dyDescent="0.25">
      <c r="A25" s="196"/>
      <c r="L25" s="195"/>
    </row>
    <row r="26" spans="1:12" ht="15" x14ac:dyDescent="0.25">
      <c r="A26" s="173" t="s">
        <v>120</v>
      </c>
      <c r="B26" s="175" t="s">
        <v>100</v>
      </c>
      <c r="C26" s="175" t="s">
        <v>103</v>
      </c>
      <c r="D26" s="177" t="s">
        <v>108</v>
      </c>
      <c r="E26" s="178"/>
      <c r="F26" s="179"/>
      <c r="G26" s="170" t="s">
        <v>109</v>
      </c>
      <c r="H26" s="171"/>
      <c r="I26" s="180"/>
      <c r="J26" s="170" t="s">
        <v>114</v>
      </c>
      <c r="K26" s="171"/>
      <c r="L26" s="172"/>
    </row>
    <row r="27" spans="1:12" ht="15" x14ac:dyDescent="0.25">
      <c r="A27" s="174"/>
      <c r="B27" s="176"/>
      <c r="C27" s="176"/>
      <c r="D27" s="142" t="s">
        <v>110</v>
      </c>
      <c r="E27" s="142" t="s">
        <v>111</v>
      </c>
      <c r="F27" s="142" t="s">
        <v>112</v>
      </c>
      <c r="G27" s="142" t="s">
        <v>110</v>
      </c>
      <c r="H27" s="142" t="s">
        <v>111</v>
      </c>
      <c r="I27" s="142" t="s">
        <v>112</v>
      </c>
      <c r="J27" s="142" t="s">
        <v>110</v>
      </c>
      <c r="K27" s="142" t="s">
        <v>111</v>
      </c>
      <c r="L27" s="143" t="s">
        <v>112</v>
      </c>
    </row>
    <row r="28" spans="1:12" x14ac:dyDescent="0.2">
      <c r="A28" s="197"/>
      <c r="B28" s="198"/>
      <c r="C28" s="219" t="s">
        <v>141</v>
      </c>
      <c r="D28" s="198"/>
      <c r="E28" s="198"/>
      <c r="F28" s="198"/>
      <c r="G28" s="198"/>
      <c r="H28" s="198"/>
      <c r="I28" s="198"/>
      <c r="J28" s="198">
        <f>VLOOKUP(C23,'MASTER AKUN'!$G$16:$K$18,3,0)</f>
        <v>1</v>
      </c>
      <c r="K28" s="201">
        <f>VLOOKUP(C23,'MASTER AKUN'!$G$16:$K$18,4,0)</f>
        <v>15000000</v>
      </c>
      <c r="L28" s="202">
        <f>VLOOKUP(C23,'MASTER AKUN'!$G$16:$K$18,5,0)</f>
        <v>15000000</v>
      </c>
    </row>
    <row r="29" spans="1:12" ht="15" thickBot="1" x14ac:dyDescent="0.25">
      <c r="A29" s="205"/>
      <c r="B29" s="206"/>
      <c r="C29" s="207"/>
      <c r="D29" s="207"/>
      <c r="E29" s="207"/>
      <c r="F29" s="207"/>
      <c r="G29" s="207"/>
      <c r="H29" s="207"/>
      <c r="I29" s="207"/>
      <c r="J29" s="207"/>
      <c r="K29" s="216"/>
      <c r="L29" s="217"/>
    </row>
  </sheetData>
  <mergeCells count="24">
    <mergeCell ref="A2:L2"/>
    <mergeCell ref="A3:L3"/>
    <mergeCell ref="J19:L19"/>
    <mergeCell ref="A8:A9"/>
    <mergeCell ref="B8:B9"/>
    <mergeCell ref="C8:C9"/>
    <mergeCell ref="D8:F8"/>
    <mergeCell ref="G8:I8"/>
    <mergeCell ref="J26:L26"/>
    <mergeCell ref="A5:B5"/>
    <mergeCell ref="A6:B6"/>
    <mergeCell ref="A16:B16"/>
    <mergeCell ref="A17:B17"/>
    <mergeCell ref="A26:A27"/>
    <mergeCell ref="B26:B27"/>
    <mergeCell ref="C26:C27"/>
    <mergeCell ref="D26:F26"/>
    <mergeCell ref="G26:I26"/>
    <mergeCell ref="J8:L8"/>
    <mergeCell ref="A19:A20"/>
    <mergeCell ref="B19:B20"/>
    <mergeCell ref="C19:C20"/>
    <mergeCell ref="D19:F19"/>
    <mergeCell ref="G19:I1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5FB9-593D-42EB-8A05-B81B8BFABF3C}">
  <dimension ref="A1:E128"/>
  <sheetViews>
    <sheetView workbookViewId="0">
      <selection activeCell="B4" sqref="B4"/>
    </sheetView>
  </sheetViews>
  <sheetFormatPr defaultRowHeight="15" x14ac:dyDescent="0.25"/>
  <cols>
    <col min="2" max="2" width="36.28515625" customWidth="1"/>
    <col min="3" max="3" width="4.140625" bestFit="1" customWidth="1"/>
    <col min="4" max="4" width="13.5703125" customWidth="1"/>
    <col min="5" max="5" width="20.85546875" customWidth="1"/>
  </cols>
  <sheetData>
    <row r="1" spans="1:5" x14ac:dyDescent="0.25">
      <c r="A1" s="220" t="s">
        <v>121</v>
      </c>
      <c r="B1" s="221"/>
      <c r="C1" s="221"/>
      <c r="D1" s="221"/>
      <c r="E1" s="222"/>
    </row>
    <row r="2" spans="1:5" ht="15.75" thickBot="1" x14ac:dyDescent="0.3">
      <c r="A2" s="223" t="s">
        <v>122</v>
      </c>
      <c r="B2" s="224"/>
      <c r="C2" s="224"/>
      <c r="D2" s="224"/>
      <c r="E2" s="225"/>
    </row>
    <row r="3" spans="1:5" x14ac:dyDescent="0.25">
      <c r="A3" s="181"/>
      <c r="B3" s="182"/>
      <c r="C3" s="182"/>
      <c r="D3" s="182"/>
      <c r="E3" s="182"/>
    </row>
    <row r="4" spans="1:5" ht="15.75" thickBot="1" x14ac:dyDescent="0.3"/>
    <row r="5" spans="1:5" ht="15.75" thickBot="1" x14ac:dyDescent="0.3">
      <c r="A5" s="86" t="s">
        <v>123</v>
      </c>
      <c r="B5" s="87" t="s">
        <v>86</v>
      </c>
      <c r="C5" s="87" t="s">
        <v>2</v>
      </c>
      <c r="D5" s="87" t="s">
        <v>124</v>
      </c>
      <c r="E5" s="88" t="s">
        <v>125</v>
      </c>
    </row>
    <row r="6" spans="1:5" x14ac:dyDescent="0.25">
      <c r="A6" s="69"/>
      <c r="B6" s="69" t="e">
        <f>VLOOKUP(A6,'MASTER AKUN'!$A$4:$B$42,2,0)</f>
        <v>#N/A</v>
      </c>
      <c r="C6" s="69"/>
      <c r="D6" s="69"/>
      <c r="E6" s="69"/>
    </row>
    <row r="7" spans="1:5" x14ac:dyDescent="0.25">
      <c r="A7" s="73"/>
      <c r="B7" s="69" t="e">
        <f>VLOOKUP(A7,'MASTER AKUN'!$A$4:$B$42,2,0)</f>
        <v>#N/A</v>
      </c>
      <c r="C7" s="73"/>
      <c r="D7" s="73"/>
      <c r="E7" s="73"/>
    </row>
    <row r="8" spans="1:5" x14ac:dyDescent="0.25">
      <c r="A8" s="73"/>
      <c r="B8" s="69" t="e">
        <f>VLOOKUP(A8,'MASTER AKUN'!$A$4:$B$42,2,0)</f>
        <v>#N/A</v>
      </c>
      <c r="C8" s="73"/>
      <c r="D8" s="73"/>
      <c r="E8" s="73"/>
    </row>
    <row r="9" spans="1:5" x14ac:dyDescent="0.25">
      <c r="A9" s="73"/>
      <c r="B9" s="69" t="e">
        <f>VLOOKUP(A9,'MASTER AKUN'!$A$4:$B$42,2,0)</f>
        <v>#N/A</v>
      </c>
      <c r="C9" s="73"/>
      <c r="D9" s="73"/>
      <c r="E9" s="73"/>
    </row>
    <row r="10" spans="1:5" x14ac:dyDescent="0.25">
      <c r="A10" s="73"/>
      <c r="B10" s="69" t="e">
        <f>VLOOKUP(A10,'MASTER AKUN'!$A$4:$B$42,2,0)</f>
        <v>#N/A</v>
      </c>
      <c r="C10" s="73"/>
      <c r="D10" s="73"/>
      <c r="E10" s="73"/>
    </row>
    <row r="11" spans="1:5" x14ac:dyDescent="0.25">
      <c r="A11" s="73"/>
      <c r="B11" s="69" t="e">
        <f>VLOOKUP(A11,'MASTER AKUN'!$A$4:$B$42,2,0)</f>
        <v>#N/A</v>
      </c>
      <c r="C11" s="73"/>
      <c r="D11" s="73"/>
      <c r="E11" s="73"/>
    </row>
    <row r="12" spans="1:5" x14ac:dyDescent="0.25">
      <c r="A12" s="73"/>
      <c r="B12" s="69" t="e">
        <f>VLOOKUP(A12,'MASTER AKUN'!$A$4:$B$42,2,0)</f>
        <v>#N/A</v>
      </c>
      <c r="C12" s="73"/>
      <c r="D12" s="73"/>
      <c r="E12" s="73"/>
    </row>
    <row r="13" spans="1:5" x14ac:dyDescent="0.25">
      <c r="A13" s="73"/>
      <c r="B13" s="69" t="e">
        <f>VLOOKUP(A13,'MASTER AKUN'!$A$4:$B$42,2,0)</f>
        <v>#N/A</v>
      </c>
      <c r="C13" s="73"/>
      <c r="D13" s="73"/>
      <c r="E13" s="73"/>
    </row>
    <row r="14" spans="1:5" x14ac:dyDescent="0.25">
      <c r="A14" s="73"/>
      <c r="B14" s="69" t="e">
        <f>VLOOKUP(A14,'MASTER AKUN'!$A$4:$B$42,2,0)</f>
        <v>#N/A</v>
      </c>
      <c r="C14" s="73"/>
      <c r="D14" s="73"/>
      <c r="E14" s="73"/>
    </row>
    <row r="15" spans="1:5" x14ac:dyDescent="0.25">
      <c r="A15" s="73"/>
      <c r="B15" s="69" t="e">
        <f>VLOOKUP(A15,'MASTER AKUN'!$A$4:$B$42,2,0)</f>
        <v>#N/A</v>
      </c>
      <c r="C15" s="73"/>
      <c r="D15" s="73"/>
      <c r="E15" s="73"/>
    </row>
    <row r="16" spans="1:5" x14ac:dyDescent="0.25">
      <c r="A16" s="1"/>
      <c r="B16" s="69" t="e">
        <f>VLOOKUP(A16,'MASTER AKUN'!$A$4:$B$42,2,0)</f>
        <v>#N/A</v>
      </c>
      <c r="C16" s="1"/>
      <c r="D16" s="1"/>
      <c r="E16" s="1"/>
    </row>
    <row r="17" spans="1:5" x14ac:dyDescent="0.25">
      <c r="A17" s="1"/>
      <c r="B17" s="69" t="e">
        <f>VLOOKUP(A17,'MASTER AKUN'!$A$4:$B$42,2,0)</f>
        <v>#N/A</v>
      </c>
      <c r="C17" s="1"/>
      <c r="D17" s="1"/>
      <c r="E17" s="1"/>
    </row>
    <row r="18" spans="1:5" x14ac:dyDescent="0.25">
      <c r="A18" s="1"/>
      <c r="B18" s="69" t="e">
        <f>VLOOKUP(A18,'MASTER AKUN'!$A$4:$B$42,2,0)</f>
        <v>#N/A</v>
      </c>
      <c r="C18" s="1"/>
      <c r="D18" s="1"/>
      <c r="E18" s="1"/>
    </row>
    <row r="19" spans="1:5" x14ac:dyDescent="0.25">
      <c r="A19" s="1"/>
      <c r="B19" s="69" t="e">
        <f>VLOOKUP(A19,'MASTER AKUN'!$A$4:$B$42,2,0)</f>
        <v>#N/A</v>
      </c>
      <c r="C19" s="1"/>
      <c r="D19" s="1"/>
      <c r="E19" s="1"/>
    </row>
    <row r="20" spans="1:5" x14ac:dyDescent="0.25">
      <c r="A20" s="1"/>
      <c r="B20" s="69" t="e">
        <f>VLOOKUP(A20,'MASTER AKUN'!$A$4:$B$42,2,0)</f>
        <v>#N/A</v>
      </c>
      <c r="C20" s="1"/>
      <c r="D20" s="1"/>
      <c r="E20" s="1"/>
    </row>
    <row r="21" spans="1:5" x14ac:dyDescent="0.25">
      <c r="A21" s="1"/>
      <c r="B21" s="69" t="e">
        <f>VLOOKUP(A21,'MASTER AKUN'!$A$4:$B$42,2,0)</f>
        <v>#N/A</v>
      </c>
      <c r="C21" s="1"/>
      <c r="D21" s="1"/>
      <c r="E21" s="1"/>
    </row>
    <row r="22" spans="1:5" x14ac:dyDescent="0.25">
      <c r="A22" s="1"/>
      <c r="B22" s="69" t="e">
        <f>VLOOKUP(A22,'MASTER AKUN'!$A$4:$B$42,2,0)</f>
        <v>#N/A</v>
      </c>
      <c r="C22" s="1"/>
      <c r="D22" s="1"/>
      <c r="E22" s="1"/>
    </row>
    <row r="23" spans="1:5" x14ac:dyDescent="0.25">
      <c r="A23" s="1"/>
      <c r="B23" s="69" t="e">
        <f>VLOOKUP(A23,'MASTER AKUN'!$A$4:$B$42,2,0)</f>
        <v>#N/A</v>
      </c>
      <c r="C23" s="1"/>
      <c r="D23" s="1"/>
      <c r="E23" s="1"/>
    </row>
    <row r="24" spans="1:5" x14ac:dyDescent="0.25">
      <c r="A24" s="1"/>
      <c r="B24" s="69" t="e">
        <f>VLOOKUP(A24,'MASTER AKUN'!$A$4:$B$42,2,0)</f>
        <v>#N/A</v>
      </c>
      <c r="C24" s="1"/>
      <c r="D24" s="1"/>
      <c r="E24" s="1"/>
    </row>
    <row r="25" spans="1:5" x14ac:dyDescent="0.25">
      <c r="A25" s="1"/>
      <c r="B25" s="69" t="e">
        <f>VLOOKUP(A25,'MASTER AKUN'!$A$4:$B$42,2,0)</f>
        <v>#N/A</v>
      </c>
      <c r="C25" s="1"/>
      <c r="D25" s="1"/>
      <c r="E25" s="1"/>
    </row>
    <row r="26" spans="1:5" x14ac:dyDescent="0.25">
      <c r="A26" s="1"/>
      <c r="B26" s="69" t="e">
        <f>VLOOKUP(A26,'MASTER AKUN'!$A$4:$B$42,2,0)</f>
        <v>#N/A</v>
      </c>
      <c r="C26" s="1"/>
      <c r="D26" s="1"/>
      <c r="E26" s="1"/>
    </row>
    <row r="27" spans="1:5" x14ac:dyDescent="0.25">
      <c r="A27" s="1"/>
      <c r="B27" s="69" t="e">
        <f>VLOOKUP(A27,'MASTER AKUN'!$A$4:$B$42,2,0)</f>
        <v>#N/A</v>
      </c>
      <c r="C27" s="1"/>
      <c r="D27" s="1"/>
      <c r="E27" s="1"/>
    </row>
    <row r="28" spans="1:5" x14ac:dyDescent="0.25">
      <c r="A28" s="1"/>
      <c r="B28" s="69" t="e">
        <f>VLOOKUP(A28,'MASTER AKUN'!$A$4:$B$42,2,0)</f>
        <v>#N/A</v>
      </c>
      <c r="C28" s="1"/>
      <c r="D28" s="1"/>
      <c r="E28" s="1"/>
    </row>
    <row r="29" spans="1:5" x14ac:dyDescent="0.25">
      <c r="A29" s="1"/>
      <c r="B29" s="69" t="e">
        <f>VLOOKUP(A29,'MASTER AKUN'!$A$4:$B$42,2,0)</f>
        <v>#N/A</v>
      </c>
      <c r="C29" s="1"/>
      <c r="D29" s="1"/>
      <c r="E29" s="1"/>
    </row>
    <row r="30" spans="1:5" x14ac:dyDescent="0.25">
      <c r="A30" s="1"/>
      <c r="B30" s="69" t="e">
        <f>VLOOKUP(A30,'MASTER AKUN'!$A$4:$B$42,2,0)</f>
        <v>#N/A</v>
      </c>
      <c r="C30" s="1"/>
      <c r="D30" s="1"/>
      <c r="E30" s="1"/>
    </row>
    <row r="31" spans="1:5" x14ac:dyDescent="0.25">
      <c r="A31" s="1"/>
      <c r="B31" s="69" t="e">
        <f>VLOOKUP(A31,'MASTER AKUN'!$A$4:$B$42,2,0)</f>
        <v>#N/A</v>
      </c>
      <c r="C31" s="1"/>
      <c r="D31" s="1"/>
      <c r="E31" s="1"/>
    </row>
    <row r="32" spans="1:5" x14ac:dyDescent="0.25">
      <c r="A32" s="1"/>
      <c r="B32" s="69" t="e">
        <f>VLOOKUP(A32,'MASTER AKUN'!$A$4:$B$42,2,0)</f>
        <v>#N/A</v>
      </c>
      <c r="C32" s="1"/>
      <c r="D32" s="1"/>
      <c r="E32" s="1"/>
    </row>
    <row r="33" spans="1:5" x14ac:dyDescent="0.25">
      <c r="A33" s="1"/>
      <c r="B33" s="69" t="e">
        <f>VLOOKUP(A33,'MASTER AKUN'!$A$4:$B$42,2,0)</f>
        <v>#N/A</v>
      </c>
      <c r="C33" s="1"/>
      <c r="D33" s="1"/>
      <c r="E33" s="1"/>
    </row>
    <row r="34" spans="1:5" x14ac:dyDescent="0.25">
      <c r="A34" s="1"/>
      <c r="B34" s="69" t="e">
        <f>VLOOKUP(A34,'MASTER AKUN'!$A$4:$B$42,2,0)</f>
        <v>#N/A</v>
      </c>
      <c r="C34" s="1"/>
      <c r="D34" s="1"/>
      <c r="E34" s="1"/>
    </row>
    <row r="35" spans="1:5" x14ac:dyDescent="0.25">
      <c r="A35" s="1"/>
      <c r="B35" s="69" t="e">
        <f>VLOOKUP(A35,'MASTER AKUN'!$A$4:$B$42,2,0)</f>
        <v>#N/A</v>
      </c>
      <c r="C35" s="1"/>
      <c r="D35" s="1"/>
      <c r="E35" s="1"/>
    </row>
    <row r="36" spans="1:5" x14ac:dyDescent="0.25">
      <c r="A36" s="1"/>
      <c r="B36" s="69" t="e">
        <f>VLOOKUP(A36,'MASTER AKUN'!$A$4:$B$42,2,0)</f>
        <v>#N/A</v>
      </c>
      <c r="C36" s="1"/>
      <c r="D36" s="1"/>
      <c r="E36" s="1"/>
    </row>
    <row r="37" spans="1:5" x14ac:dyDescent="0.25">
      <c r="A37" s="1"/>
      <c r="B37" s="69" t="e">
        <f>VLOOKUP(A37,'MASTER AKUN'!$A$4:$B$42,2,0)</f>
        <v>#N/A</v>
      </c>
      <c r="C37" s="1"/>
      <c r="D37" s="1"/>
      <c r="E37" s="1"/>
    </row>
    <row r="38" spans="1:5" x14ac:dyDescent="0.25">
      <c r="A38" s="1"/>
      <c r="B38" s="69" t="e">
        <f>VLOOKUP(A38,'MASTER AKUN'!$A$4:$B$42,2,0)</f>
        <v>#N/A</v>
      </c>
      <c r="C38" s="1"/>
      <c r="D38" s="1"/>
      <c r="E38" s="1"/>
    </row>
    <row r="39" spans="1:5" x14ac:dyDescent="0.25">
      <c r="A39" s="1"/>
      <c r="B39" s="69" t="e">
        <f>VLOOKUP(A39,'MASTER AKUN'!$A$4:$B$42,2,0)</f>
        <v>#N/A</v>
      </c>
      <c r="C39" s="1"/>
      <c r="D39" s="1"/>
      <c r="E39" s="1"/>
    </row>
    <row r="40" spans="1:5" x14ac:dyDescent="0.25">
      <c r="A40" s="1"/>
      <c r="B40" s="69" t="e">
        <f>VLOOKUP(A40,'MASTER AKUN'!$A$4:$B$42,2,0)</f>
        <v>#N/A</v>
      </c>
      <c r="C40" s="1"/>
      <c r="D40" s="1"/>
      <c r="E40" s="1"/>
    </row>
    <row r="41" spans="1:5" x14ac:dyDescent="0.25">
      <c r="A41" s="1"/>
      <c r="B41" s="69" t="e">
        <f>VLOOKUP(A41,'MASTER AKUN'!$A$4:$B$42,2,0)</f>
        <v>#N/A</v>
      </c>
      <c r="C41" s="1"/>
      <c r="D41" s="1"/>
      <c r="E41" s="1"/>
    </row>
    <row r="42" spans="1:5" x14ac:dyDescent="0.25">
      <c r="A42" s="1"/>
      <c r="B42" s="69" t="e">
        <f>VLOOKUP(A42,'MASTER AKUN'!$A$4:$B$42,2,0)</f>
        <v>#N/A</v>
      </c>
      <c r="C42" s="1"/>
      <c r="D42" s="1"/>
      <c r="E42" s="1"/>
    </row>
    <row r="43" spans="1:5" x14ac:dyDescent="0.25">
      <c r="A43" s="1"/>
      <c r="B43" s="69" t="e">
        <f>VLOOKUP(A43,'MASTER AKUN'!$A$4:$B$42,2,0)</f>
        <v>#N/A</v>
      </c>
      <c r="C43" s="1"/>
      <c r="D43" s="1"/>
      <c r="E43" s="1"/>
    </row>
    <row r="44" spans="1:5" x14ac:dyDescent="0.25">
      <c r="A44" s="1"/>
      <c r="B44" s="69" t="e">
        <f>VLOOKUP(A44,'MASTER AKUN'!$A$4:$B$42,2,0)</f>
        <v>#N/A</v>
      </c>
      <c r="C44" s="1"/>
      <c r="D44" s="1"/>
      <c r="E44" s="1"/>
    </row>
    <row r="45" spans="1:5" x14ac:dyDescent="0.25">
      <c r="A45" s="1"/>
      <c r="B45" s="69" t="e">
        <f>VLOOKUP(A45,'MASTER AKUN'!$A$4:$B$42,2,0)</f>
        <v>#N/A</v>
      </c>
      <c r="C45" s="1"/>
      <c r="D45" s="1"/>
      <c r="E45" s="1"/>
    </row>
    <row r="46" spans="1:5" x14ac:dyDescent="0.25">
      <c r="A46" s="1"/>
      <c r="B46" s="69" t="e">
        <f>VLOOKUP(A46,'MASTER AKUN'!$A$4:$B$42,2,0)</f>
        <v>#N/A</v>
      </c>
      <c r="C46" s="1"/>
      <c r="D46" s="1"/>
      <c r="E46" s="1"/>
    </row>
    <row r="47" spans="1:5" x14ac:dyDescent="0.25">
      <c r="A47" s="1"/>
      <c r="B47" s="69" t="e">
        <f>VLOOKUP(A47,'MASTER AKUN'!$A$4:$B$42,2,0)</f>
        <v>#N/A</v>
      </c>
      <c r="C47" s="1"/>
      <c r="D47" s="1"/>
      <c r="E47" s="1"/>
    </row>
    <row r="48" spans="1:5" x14ac:dyDescent="0.25">
      <c r="A48" s="1"/>
      <c r="B48" s="69" t="e">
        <f>VLOOKUP(A48,'MASTER AKUN'!$A$4:$B$42,2,0)</f>
        <v>#N/A</v>
      </c>
      <c r="C48" s="1"/>
      <c r="D48" s="1"/>
      <c r="E48" s="1"/>
    </row>
    <row r="49" spans="1:5" x14ac:dyDescent="0.25">
      <c r="A49" s="1"/>
      <c r="B49" s="69" t="e">
        <f>VLOOKUP(A49,'MASTER AKUN'!$A$4:$B$42,2,0)</f>
        <v>#N/A</v>
      </c>
      <c r="C49" s="1"/>
      <c r="D49" s="1"/>
      <c r="E49" s="1"/>
    </row>
    <row r="50" spans="1:5" x14ac:dyDescent="0.25">
      <c r="A50" s="1"/>
      <c r="B50" s="69" t="e">
        <f>VLOOKUP(A50,'MASTER AKUN'!$A$4:$B$42,2,0)</f>
        <v>#N/A</v>
      </c>
      <c r="C50" s="1"/>
      <c r="D50" s="1"/>
      <c r="E50" s="1"/>
    </row>
    <row r="51" spans="1:5" x14ac:dyDescent="0.25">
      <c r="A51" s="1"/>
      <c r="B51" s="69" t="e">
        <f>VLOOKUP(A51,'MASTER AKUN'!$A$4:$B$42,2,0)</f>
        <v>#N/A</v>
      </c>
      <c r="C51" s="1"/>
      <c r="D51" s="1"/>
      <c r="E51" s="1"/>
    </row>
    <row r="52" spans="1:5" x14ac:dyDescent="0.25">
      <c r="A52" s="1"/>
      <c r="B52" s="69" t="e">
        <f>VLOOKUP(A52,'MASTER AKUN'!$A$4:$B$42,2,0)</f>
        <v>#N/A</v>
      </c>
      <c r="C52" s="1"/>
      <c r="D52" s="1"/>
      <c r="E52" s="1"/>
    </row>
    <row r="53" spans="1:5" x14ac:dyDescent="0.25">
      <c r="A53" s="1"/>
      <c r="B53" s="69" t="e">
        <f>VLOOKUP(A53,'MASTER AKUN'!$A$4:$B$42,2,0)</f>
        <v>#N/A</v>
      </c>
      <c r="C53" s="1"/>
      <c r="D53" s="1"/>
      <c r="E53" s="1"/>
    </row>
    <row r="54" spans="1:5" x14ac:dyDescent="0.25">
      <c r="A54" s="1"/>
      <c r="B54" s="69" t="e">
        <f>VLOOKUP(A54,'MASTER AKUN'!$A$4:$B$42,2,0)</f>
        <v>#N/A</v>
      </c>
      <c r="C54" s="1"/>
      <c r="D54" s="1"/>
      <c r="E54" s="1"/>
    </row>
    <row r="55" spans="1:5" x14ac:dyDescent="0.25">
      <c r="A55" s="1"/>
      <c r="B55" s="69" t="e">
        <f>VLOOKUP(A55,'MASTER AKUN'!$A$4:$B$42,2,0)</f>
        <v>#N/A</v>
      </c>
      <c r="C55" s="1"/>
      <c r="D55" s="1"/>
      <c r="E55" s="1"/>
    </row>
    <row r="56" spans="1:5" x14ac:dyDescent="0.25">
      <c r="A56" s="1"/>
      <c r="B56" s="69" t="e">
        <f>VLOOKUP(A56,'MASTER AKUN'!$A$4:$B$42,2,0)</f>
        <v>#N/A</v>
      </c>
      <c r="C56" s="1"/>
      <c r="D56" s="1"/>
      <c r="E56" s="1"/>
    </row>
    <row r="57" spans="1:5" x14ac:dyDescent="0.25">
      <c r="A57" s="1"/>
      <c r="B57" s="69" t="e">
        <f>VLOOKUP(A57,'MASTER AKUN'!$A$4:$B$42,2,0)</f>
        <v>#N/A</v>
      </c>
      <c r="C57" s="1"/>
      <c r="D57" s="1"/>
      <c r="E57" s="1"/>
    </row>
    <row r="58" spans="1:5" x14ac:dyDescent="0.25">
      <c r="A58" s="1"/>
      <c r="B58" s="69" t="e">
        <f>VLOOKUP(A58,'MASTER AKUN'!$A$4:$B$42,2,0)</f>
        <v>#N/A</v>
      </c>
      <c r="C58" s="1"/>
      <c r="D58" s="1"/>
      <c r="E58" s="1"/>
    </row>
    <row r="59" spans="1:5" x14ac:dyDescent="0.25">
      <c r="A59" s="1"/>
      <c r="B59" s="69" t="e">
        <f>VLOOKUP(A59,'MASTER AKUN'!$A$4:$B$42,2,0)</f>
        <v>#N/A</v>
      </c>
      <c r="C59" s="1"/>
      <c r="D59" s="1"/>
      <c r="E59" s="1"/>
    </row>
    <row r="60" spans="1:5" x14ac:dyDescent="0.25">
      <c r="A60" s="1"/>
      <c r="B60" s="69" t="e">
        <f>VLOOKUP(A60,'MASTER AKUN'!$A$4:$B$42,2,0)</f>
        <v>#N/A</v>
      </c>
      <c r="C60" s="1"/>
      <c r="D60" s="1"/>
      <c r="E60" s="1"/>
    </row>
    <row r="61" spans="1:5" x14ac:dyDescent="0.25">
      <c r="A61" s="1"/>
      <c r="B61" s="69" t="e">
        <f>VLOOKUP(A61,'MASTER AKUN'!$A$4:$B$42,2,0)</f>
        <v>#N/A</v>
      </c>
      <c r="C61" s="1"/>
      <c r="D61" s="1"/>
      <c r="E61" s="1"/>
    </row>
    <row r="62" spans="1:5" x14ac:dyDescent="0.25">
      <c r="A62" s="1"/>
      <c r="B62" s="69" t="e">
        <f>VLOOKUP(A62,'MASTER AKUN'!$A$4:$B$42,2,0)</f>
        <v>#N/A</v>
      </c>
      <c r="C62" s="1"/>
      <c r="D62" s="1"/>
      <c r="E62" s="1"/>
    </row>
    <row r="63" spans="1:5" x14ac:dyDescent="0.25">
      <c r="A63" s="1"/>
      <c r="B63" s="69" t="e">
        <f>VLOOKUP(A63,'MASTER AKUN'!$A$4:$B$42,2,0)</f>
        <v>#N/A</v>
      </c>
      <c r="C63" s="1"/>
      <c r="D63" s="1"/>
      <c r="E63" s="1"/>
    </row>
    <row r="64" spans="1:5" x14ac:dyDescent="0.25">
      <c r="A64" s="1"/>
      <c r="B64" s="69" t="e">
        <f>VLOOKUP(A64,'MASTER AKUN'!$A$4:$B$42,2,0)</f>
        <v>#N/A</v>
      </c>
      <c r="C64" s="1"/>
      <c r="D64" s="1"/>
      <c r="E64" s="1"/>
    </row>
    <row r="65" spans="1:5" x14ac:dyDescent="0.25">
      <c r="A65" s="1"/>
      <c r="B65" s="69" t="e">
        <f>VLOOKUP(A65,'MASTER AKUN'!$A$4:$B$42,2,0)</f>
        <v>#N/A</v>
      </c>
      <c r="C65" s="1"/>
      <c r="D65" s="1"/>
      <c r="E65" s="1"/>
    </row>
    <row r="66" spans="1:5" x14ac:dyDescent="0.25">
      <c r="A66" s="1"/>
      <c r="B66" s="69" t="e">
        <f>VLOOKUP(A66,'MASTER AKUN'!$A$4:$B$42,2,0)</f>
        <v>#N/A</v>
      </c>
      <c r="C66" s="1"/>
      <c r="D66" s="1"/>
      <c r="E66" s="1"/>
    </row>
    <row r="67" spans="1:5" x14ac:dyDescent="0.25">
      <c r="A67" s="1"/>
      <c r="B67" s="69" t="e">
        <f>VLOOKUP(A67,'MASTER AKUN'!$A$4:$B$42,2,0)</f>
        <v>#N/A</v>
      </c>
      <c r="C67" s="1"/>
      <c r="D67" s="1"/>
      <c r="E67" s="1"/>
    </row>
    <row r="68" spans="1:5" x14ac:dyDescent="0.25">
      <c r="A68" s="1"/>
      <c r="B68" s="69" t="e">
        <f>VLOOKUP(A68,'MASTER AKUN'!$A$4:$B$42,2,0)</f>
        <v>#N/A</v>
      </c>
      <c r="C68" s="1"/>
      <c r="D68" s="1"/>
      <c r="E68" s="1"/>
    </row>
    <row r="69" spans="1:5" x14ac:dyDescent="0.25">
      <c r="A69" s="1"/>
      <c r="B69" s="69" t="e">
        <f>VLOOKUP(A69,'MASTER AKUN'!$A$4:$B$42,2,0)</f>
        <v>#N/A</v>
      </c>
      <c r="C69" s="1"/>
      <c r="D69" s="1"/>
      <c r="E69" s="1"/>
    </row>
    <row r="70" spans="1:5" x14ac:dyDescent="0.25">
      <c r="A70" s="1"/>
      <c r="B70" s="69" t="e">
        <f>VLOOKUP(A70,'MASTER AKUN'!$A$4:$B$42,2,0)</f>
        <v>#N/A</v>
      </c>
      <c r="C70" s="1"/>
      <c r="D70" s="1"/>
      <c r="E70" s="1"/>
    </row>
    <row r="71" spans="1:5" x14ac:dyDescent="0.25">
      <c r="A71" s="1"/>
      <c r="B71" s="69" t="e">
        <f>VLOOKUP(A71,'MASTER AKUN'!$A$4:$B$42,2,0)</f>
        <v>#N/A</v>
      </c>
      <c r="C71" s="1"/>
      <c r="D71" s="1"/>
      <c r="E71" s="1"/>
    </row>
    <row r="72" spans="1:5" x14ac:dyDescent="0.25">
      <c r="A72" s="1"/>
      <c r="B72" s="69" t="e">
        <f>VLOOKUP(A72,'MASTER AKUN'!$A$4:$B$42,2,0)</f>
        <v>#N/A</v>
      </c>
      <c r="C72" s="1"/>
      <c r="D72" s="1"/>
      <c r="E72" s="1"/>
    </row>
    <row r="73" spans="1:5" x14ac:dyDescent="0.25">
      <c r="A73" s="1"/>
      <c r="B73" s="69" t="e">
        <f>VLOOKUP(A73,'MASTER AKUN'!$A$4:$B$42,2,0)</f>
        <v>#N/A</v>
      </c>
      <c r="C73" s="1"/>
      <c r="D73" s="1"/>
      <c r="E73" s="1"/>
    </row>
    <row r="74" spans="1:5" x14ac:dyDescent="0.25">
      <c r="A74" s="1"/>
      <c r="B74" s="69" t="e">
        <f>VLOOKUP(A74,'MASTER AKUN'!$A$4:$B$42,2,0)</f>
        <v>#N/A</v>
      </c>
      <c r="C74" s="1"/>
      <c r="D74" s="1"/>
      <c r="E74" s="1"/>
    </row>
    <row r="75" spans="1:5" x14ac:dyDescent="0.25">
      <c r="A75" s="1"/>
      <c r="B75" s="69" t="e">
        <f>VLOOKUP(A75,'MASTER AKUN'!$A$4:$B$42,2,0)</f>
        <v>#N/A</v>
      </c>
      <c r="C75" s="1"/>
      <c r="D75" s="1"/>
      <c r="E75" s="1"/>
    </row>
    <row r="76" spans="1:5" x14ac:dyDescent="0.25">
      <c r="A76" s="1"/>
      <c r="B76" s="69" t="e">
        <f>VLOOKUP(A76,'MASTER AKUN'!$A$4:$B$42,2,0)</f>
        <v>#N/A</v>
      </c>
      <c r="C76" s="1"/>
      <c r="D76" s="1"/>
      <c r="E76" s="1"/>
    </row>
    <row r="77" spans="1:5" x14ac:dyDescent="0.25">
      <c r="A77" s="1"/>
      <c r="B77" s="69" t="e">
        <f>VLOOKUP(A77,'MASTER AKUN'!$A$4:$B$42,2,0)</f>
        <v>#N/A</v>
      </c>
      <c r="C77" s="1"/>
      <c r="D77" s="1"/>
      <c r="E77" s="1"/>
    </row>
    <row r="78" spans="1:5" x14ac:dyDescent="0.25">
      <c r="A78" s="1"/>
      <c r="B78" s="69" t="e">
        <f>VLOOKUP(A78,'MASTER AKUN'!$A$4:$B$42,2,0)</f>
        <v>#N/A</v>
      </c>
      <c r="C78" s="1"/>
      <c r="D78" s="1"/>
      <c r="E78" s="1"/>
    </row>
    <row r="79" spans="1:5" x14ac:dyDescent="0.25">
      <c r="A79" s="1"/>
      <c r="B79" s="69" t="e">
        <f>VLOOKUP(A79,'MASTER AKUN'!$A$4:$B$42,2,0)</f>
        <v>#N/A</v>
      </c>
      <c r="C79" s="1"/>
      <c r="D79" s="1"/>
      <c r="E79" s="1"/>
    </row>
    <row r="80" spans="1:5" x14ac:dyDescent="0.25">
      <c r="A80" s="1"/>
      <c r="B80" s="69" t="e">
        <f>VLOOKUP(A80,'MASTER AKUN'!$A$4:$B$42,2,0)</f>
        <v>#N/A</v>
      </c>
      <c r="C80" s="1"/>
      <c r="D80" s="1"/>
      <c r="E80" s="1"/>
    </row>
    <row r="81" spans="1:5" x14ac:dyDescent="0.25">
      <c r="A81" s="1"/>
      <c r="B81" s="69" t="e">
        <f>VLOOKUP(A81,'MASTER AKUN'!$A$4:$B$42,2,0)</f>
        <v>#N/A</v>
      </c>
      <c r="C81" s="1"/>
      <c r="D81" s="1"/>
      <c r="E81" s="1"/>
    </row>
    <row r="82" spans="1:5" x14ac:dyDescent="0.25">
      <c r="A82" s="1"/>
      <c r="B82" s="69" t="e">
        <f>VLOOKUP(A82,'MASTER AKUN'!$A$4:$B$42,2,0)</f>
        <v>#N/A</v>
      </c>
      <c r="C82" s="1"/>
      <c r="D82" s="1"/>
      <c r="E82" s="1"/>
    </row>
    <row r="83" spans="1:5" x14ac:dyDescent="0.25">
      <c r="A83" s="1"/>
      <c r="B83" s="69" t="e">
        <f>VLOOKUP(A83,'MASTER AKUN'!$A$4:$B$42,2,0)</f>
        <v>#N/A</v>
      </c>
      <c r="C83" s="1"/>
      <c r="D83" s="1"/>
      <c r="E83" s="1"/>
    </row>
    <row r="84" spans="1:5" x14ac:dyDescent="0.25">
      <c r="A84" s="1"/>
      <c r="B84" s="69" t="e">
        <f>VLOOKUP(A84,'MASTER AKUN'!$A$4:$B$42,2,0)</f>
        <v>#N/A</v>
      </c>
      <c r="C84" s="1"/>
      <c r="D84" s="1"/>
      <c r="E84" s="1"/>
    </row>
    <row r="85" spans="1:5" x14ac:dyDescent="0.25">
      <c r="A85" s="1"/>
      <c r="B85" s="69" t="e">
        <f>VLOOKUP(A85,'MASTER AKUN'!$A$4:$B$42,2,0)</f>
        <v>#N/A</v>
      </c>
      <c r="C85" s="1"/>
      <c r="D85" s="1"/>
      <c r="E85" s="1"/>
    </row>
    <row r="86" spans="1:5" x14ac:dyDescent="0.25">
      <c r="A86" s="1"/>
      <c r="B86" s="69" t="e">
        <f>VLOOKUP(A86,'MASTER AKUN'!$A$4:$B$42,2,0)</f>
        <v>#N/A</v>
      </c>
      <c r="C86" s="1"/>
      <c r="D86" s="1"/>
      <c r="E86" s="1"/>
    </row>
    <row r="87" spans="1:5" x14ac:dyDescent="0.25">
      <c r="A87" s="1"/>
      <c r="B87" s="69" t="e">
        <f>VLOOKUP(A87,'MASTER AKUN'!$A$4:$B$42,2,0)</f>
        <v>#N/A</v>
      </c>
      <c r="C87" s="1"/>
      <c r="D87" s="1"/>
      <c r="E87" s="1"/>
    </row>
    <row r="88" spans="1:5" x14ac:dyDescent="0.25">
      <c r="A88" s="1"/>
      <c r="B88" s="69" t="e">
        <f>VLOOKUP(A88,'MASTER AKUN'!$A$4:$B$42,2,0)</f>
        <v>#N/A</v>
      </c>
      <c r="C88" s="1"/>
      <c r="D88" s="1"/>
      <c r="E88" s="1"/>
    </row>
    <row r="89" spans="1:5" x14ac:dyDescent="0.25">
      <c r="A89" s="1"/>
      <c r="B89" s="69" t="e">
        <f>VLOOKUP(A89,'MASTER AKUN'!$A$4:$B$42,2,0)</f>
        <v>#N/A</v>
      </c>
      <c r="C89" s="1"/>
      <c r="D89" s="1"/>
      <c r="E89" s="1"/>
    </row>
    <row r="90" spans="1:5" x14ac:dyDescent="0.25">
      <c r="A90" s="1"/>
      <c r="B90" s="69" t="e">
        <f>VLOOKUP(A90,'MASTER AKUN'!$A$4:$B$42,2,0)</f>
        <v>#N/A</v>
      </c>
      <c r="C90" s="1"/>
      <c r="D90" s="1"/>
      <c r="E90" s="1"/>
    </row>
    <row r="91" spans="1:5" x14ac:dyDescent="0.25">
      <c r="A91" s="1"/>
      <c r="B91" s="69" t="e">
        <f>VLOOKUP(A91,'MASTER AKUN'!$A$4:$B$42,2,0)</f>
        <v>#N/A</v>
      </c>
      <c r="C91" s="1"/>
      <c r="D91" s="1"/>
      <c r="E91" s="1"/>
    </row>
    <row r="92" spans="1:5" x14ac:dyDescent="0.25">
      <c r="A92" s="1"/>
      <c r="B92" s="69" t="e">
        <f>VLOOKUP(A92,'MASTER AKUN'!$A$4:$B$42,2,0)</f>
        <v>#N/A</v>
      </c>
      <c r="C92" s="1"/>
      <c r="D92" s="1"/>
      <c r="E92" s="1"/>
    </row>
    <row r="93" spans="1:5" x14ac:dyDescent="0.25">
      <c r="A93" s="1"/>
      <c r="B93" s="69" t="e">
        <f>VLOOKUP(A93,'MASTER AKUN'!$A$4:$B$42,2,0)</f>
        <v>#N/A</v>
      </c>
      <c r="C93" s="1"/>
      <c r="D93" s="1"/>
      <c r="E93" s="1"/>
    </row>
    <row r="94" spans="1:5" x14ac:dyDescent="0.25">
      <c r="A94" s="1"/>
      <c r="B94" s="69" t="e">
        <f>VLOOKUP(A94,'MASTER AKUN'!$A$4:$B$42,2,0)</f>
        <v>#N/A</v>
      </c>
      <c r="C94" s="1"/>
      <c r="D94" s="1"/>
      <c r="E94" s="1"/>
    </row>
    <row r="95" spans="1:5" x14ac:dyDescent="0.25">
      <c r="A95" s="1"/>
      <c r="B95" s="69" t="e">
        <f>VLOOKUP(A95,'MASTER AKUN'!$A$4:$B$42,2,0)</f>
        <v>#N/A</v>
      </c>
      <c r="C95" s="1"/>
      <c r="D95" s="1"/>
      <c r="E95" s="1"/>
    </row>
    <row r="96" spans="1:5" x14ac:dyDescent="0.25">
      <c r="A96" s="1"/>
      <c r="B96" s="69" t="e">
        <f>VLOOKUP(A96,'MASTER AKUN'!$A$4:$B$42,2,0)</f>
        <v>#N/A</v>
      </c>
      <c r="C96" s="1"/>
      <c r="D96" s="1"/>
      <c r="E96" s="1"/>
    </row>
    <row r="97" spans="1:5" x14ac:dyDescent="0.25">
      <c r="A97" s="1"/>
      <c r="B97" s="69" t="e">
        <f>VLOOKUP(A97,'MASTER AKUN'!$A$4:$B$42,2,0)</f>
        <v>#N/A</v>
      </c>
      <c r="C97" s="1"/>
      <c r="D97" s="1"/>
      <c r="E97" s="1"/>
    </row>
    <row r="98" spans="1:5" x14ac:dyDescent="0.25">
      <c r="A98" s="1"/>
      <c r="B98" s="69" t="e">
        <f>VLOOKUP(A98,'MASTER AKUN'!$A$4:$B$42,2,0)</f>
        <v>#N/A</v>
      </c>
      <c r="C98" s="1"/>
      <c r="D98" s="1"/>
      <c r="E98" s="1"/>
    </row>
    <row r="99" spans="1:5" x14ac:dyDescent="0.25">
      <c r="A99" s="1"/>
      <c r="B99" s="69" t="e">
        <f>VLOOKUP(A99,'MASTER AKUN'!$A$4:$B$42,2,0)</f>
        <v>#N/A</v>
      </c>
      <c r="C99" s="1"/>
      <c r="D99" s="1"/>
      <c r="E99" s="1"/>
    </row>
    <row r="100" spans="1:5" x14ac:dyDescent="0.25">
      <c r="A100" s="1"/>
      <c r="B100" s="69" t="e">
        <f>VLOOKUP(A100,'MASTER AKUN'!$A$4:$B$42,2,0)</f>
        <v>#N/A</v>
      </c>
      <c r="C100" s="1"/>
      <c r="D100" s="1"/>
      <c r="E100" s="1"/>
    </row>
    <row r="101" spans="1:5" x14ac:dyDescent="0.25">
      <c r="A101" s="1"/>
      <c r="B101" s="69" t="e">
        <f>VLOOKUP(A101,'MASTER AKUN'!$A$4:$B$42,2,0)</f>
        <v>#N/A</v>
      </c>
      <c r="C101" s="1"/>
      <c r="D101" s="1"/>
      <c r="E101" s="1"/>
    </row>
    <row r="102" spans="1:5" x14ac:dyDescent="0.25">
      <c r="A102" s="1"/>
      <c r="B102" s="69" t="e">
        <f>VLOOKUP(A102,'MASTER AKUN'!$A$4:$B$42,2,0)</f>
        <v>#N/A</v>
      </c>
      <c r="C102" s="1"/>
      <c r="D102" s="1"/>
      <c r="E102" s="1"/>
    </row>
    <row r="103" spans="1:5" x14ac:dyDescent="0.25">
      <c r="A103" s="1"/>
      <c r="B103" s="69" t="e">
        <f>VLOOKUP(A103,'MASTER AKUN'!$A$4:$B$42,2,0)</f>
        <v>#N/A</v>
      </c>
      <c r="C103" s="1"/>
      <c r="D103" s="1"/>
      <c r="E103" s="1"/>
    </row>
    <row r="104" spans="1:5" x14ac:dyDescent="0.25">
      <c r="A104" s="1"/>
      <c r="B104" s="69" t="e">
        <f>VLOOKUP(A104,'MASTER AKUN'!$A$4:$B$42,2,0)</f>
        <v>#N/A</v>
      </c>
      <c r="C104" s="1"/>
      <c r="D104" s="1"/>
      <c r="E104" s="1"/>
    </row>
    <row r="105" spans="1:5" x14ac:dyDescent="0.25">
      <c r="A105" s="1"/>
      <c r="B105" s="69" t="e">
        <f>VLOOKUP(A105,'MASTER AKUN'!$A$4:$B$42,2,0)</f>
        <v>#N/A</v>
      </c>
      <c r="C105" s="1"/>
      <c r="D105" s="1"/>
      <c r="E105" s="1"/>
    </row>
    <row r="106" spans="1:5" x14ac:dyDescent="0.25">
      <c r="A106" s="1"/>
      <c r="B106" s="69" t="e">
        <f>VLOOKUP(A106,'MASTER AKUN'!$A$4:$B$42,2,0)</f>
        <v>#N/A</v>
      </c>
      <c r="C106" s="1"/>
      <c r="D106" s="1"/>
      <c r="E106" s="1"/>
    </row>
    <row r="107" spans="1:5" x14ac:dyDescent="0.25">
      <c r="A107" s="1"/>
      <c r="B107" s="69" t="e">
        <f>VLOOKUP(A107,'MASTER AKUN'!$A$4:$B$42,2,0)</f>
        <v>#N/A</v>
      </c>
      <c r="C107" s="1"/>
      <c r="D107" s="1"/>
      <c r="E107" s="1"/>
    </row>
    <row r="108" spans="1:5" x14ac:dyDescent="0.25">
      <c r="A108" s="1"/>
      <c r="B108" s="69" t="e">
        <f>VLOOKUP(A108,'MASTER AKUN'!$A$4:$B$42,2,0)</f>
        <v>#N/A</v>
      </c>
      <c r="C108" s="1"/>
      <c r="D108" s="1"/>
      <c r="E108" s="1"/>
    </row>
    <row r="109" spans="1:5" x14ac:dyDescent="0.25">
      <c r="A109" s="1"/>
      <c r="B109" s="69" t="e">
        <f>VLOOKUP(A109,'MASTER AKUN'!$A$4:$B$42,2,0)</f>
        <v>#N/A</v>
      </c>
      <c r="C109" s="1"/>
      <c r="D109" s="1"/>
      <c r="E109" s="1"/>
    </row>
    <row r="110" spans="1:5" x14ac:dyDescent="0.25">
      <c r="A110" s="1"/>
      <c r="B110" s="69" t="e">
        <f>VLOOKUP(A110,'MASTER AKUN'!$A$4:$B$42,2,0)</f>
        <v>#N/A</v>
      </c>
      <c r="C110" s="1"/>
      <c r="D110" s="1"/>
      <c r="E110" s="1"/>
    </row>
    <row r="111" spans="1:5" x14ac:dyDescent="0.25">
      <c r="A111" s="1"/>
      <c r="B111" s="69" t="e">
        <f>VLOOKUP(A111,'MASTER AKUN'!$A$4:$B$42,2,0)</f>
        <v>#N/A</v>
      </c>
      <c r="C111" s="1"/>
      <c r="D111" s="1"/>
      <c r="E111" s="1"/>
    </row>
    <row r="112" spans="1:5" x14ac:dyDescent="0.25">
      <c r="A112" s="1"/>
      <c r="B112" s="69" t="e">
        <f>VLOOKUP(A112,'MASTER AKUN'!$A$4:$B$42,2,0)</f>
        <v>#N/A</v>
      </c>
      <c r="C112" s="1"/>
      <c r="D112" s="1"/>
      <c r="E112" s="1"/>
    </row>
    <row r="113" spans="1:5" x14ac:dyDescent="0.25">
      <c r="A113" s="1"/>
      <c r="B113" s="69" t="e">
        <f>VLOOKUP(A113,'MASTER AKUN'!$A$4:$B$42,2,0)</f>
        <v>#N/A</v>
      </c>
      <c r="C113" s="1"/>
      <c r="D113" s="1"/>
      <c r="E113" s="1"/>
    </row>
    <row r="114" spans="1:5" x14ac:dyDescent="0.25">
      <c r="A114" s="1"/>
      <c r="B114" s="69" t="e">
        <f>VLOOKUP(A114,'MASTER AKUN'!$A$4:$B$42,2,0)</f>
        <v>#N/A</v>
      </c>
      <c r="C114" s="1"/>
      <c r="D114" s="1"/>
      <c r="E114" s="1"/>
    </row>
    <row r="115" spans="1:5" x14ac:dyDescent="0.25">
      <c r="A115" s="1"/>
      <c r="B115" s="69" t="e">
        <f>VLOOKUP(A115,'MASTER AKUN'!$A$4:$B$42,2,0)</f>
        <v>#N/A</v>
      </c>
      <c r="C115" s="1"/>
      <c r="D115" s="1"/>
      <c r="E115" s="1"/>
    </row>
    <row r="116" spans="1:5" x14ac:dyDescent="0.25">
      <c r="A116" s="1"/>
      <c r="B116" s="69" t="e">
        <f>VLOOKUP(A116,'MASTER AKUN'!$A$4:$B$42,2,0)</f>
        <v>#N/A</v>
      </c>
      <c r="C116" s="1"/>
      <c r="D116" s="1"/>
      <c r="E116" s="1"/>
    </row>
    <row r="117" spans="1:5" x14ac:dyDescent="0.25">
      <c r="A117" s="1"/>
      <c r="B117" s="69" t="e">
        <f>VLOOKUP(A117,'MASTER AKUN'!$A$4:$B$42,2,0)</f>
        <v>#N/A</v>
      </c>
      <c r="C117" s="1"/>
      <c r="D117" s="1"/>
      <c r="E117" s="1"/>
    </row>
    <row r="118" spans="1:5" x14ac:dyDescent="0.25">
      <c r="A118" s="1"/>
      <c r="B118" s="69" t="e">
        <f>VLOOKUP(A118,'MASTER AKUN'!$A$4:$B$42,2,0)</f>
        <v>#N/A</v>
      </c>
      <c r="C118" s="1"/>
      <c r="D118" s="1"/>
      <c r="E118" s="1"/>
    </row>
    <row r="119" spans="1:5" x14ac:dyDescent="0.25">
      <c r="A119" s="1"/>
      <c r="B119" s="69" t="e">
        <f>VLOOKUP(A119,'MASTER AKUN'!$A$4:$B$42,2,0)</f>
        <v>#N/A</v>
      </c>
      <c r="C119" s="1"/>
      <c r="D119" s="1"/>
      <c r="E119" s="1"/>
    </row>
    <row r="120" spans="1:5" x14ac:dyDescent="0.25">
      <c r="A120" s="1"/>
      <c r="B120" s="69" t="e">
        <f>VLOOKUP(A120,'MASTER AKUN'!$A$4:$B$42,2,0)</f>
        <v>#N/A</v>
      </c>
      <c r="C120" s="1"/>
      <c r="D120" s="1"/>
      <c r="E120" s="1"/>
    </row>
    <row r="121" spans="1:5" x14ac:dyDescent="0.25">
      <c r="A121" s="1"/>
      <c r="B121" s="69" t="e">
        <f>VLOOKUP(A121,'MASTER AKUN'!$A$4:$B$42,2,0)</f>
        <v>#N/A</v>
      </c>
      <c r="C121" s="1"/>
      <c r="D121" s="1"/>
      <c r="E121" s="1"/>
    </row>
    <row r="122" spans="1:5" x14ac:dyDescent="0.25">
      <c r="A122" s="1"/>
      <c r="B122" s="69" t="e">
        <f>VLOOKUP(A122,'MASTER AKUN'!$A$4:$B$42,2,0)</f>
        <v>#N/A</v>
      </c>
      <c r="C122" s="1"/>
      <c r="D122" s="1"/>
      <c r="E122" s="1"/>
    </row>
    <row r="123" spans="1:5" x14ac:dyDescent="0.25">
      <c r="A123" s="1"/>
      <c r="B123" s="69" t="e">
        <f>VLOOKUP(A123,'MASTER AKUN'!$A$4:$B$42,2,0)</f>
        <v>#N/A</v>
      </c>
      <c r="C123" s="1"/>
      <c r="D123" s="1"/>
      <c r="E123" s="1"/>
    </row>
    <row r="124" spans="1:5" x14ac:dyDescent="0.25">
      <c r="A124" s="1"/>
      <c r="B124" s="69" t="e">
        <f>VLOOKUP(A124,'MASTER AKUN'!$A$4:$B$42,2,0)</f>
        <v>#N/A</v>
      </c>
      <c r="C124" s="1"/>
      <c r="D124" s="1"/>
      <c r="E124" s="1"/>
    </row>
    <row r="125" spans="1:5" x14ac:dyDescent="0.25">
      <c r="A125" s="1"/>
      <c r="B125" s="69" t="e">
        <f>VLOOKUP(A125,'MASTER AKUN'!$A$4:$B$42,2,0)</f>
        <v>#N/A</v>
      </c>
      <c r="C125" s="1"/>
      <c r="D125" s="1"/>
      <c r="E125" s="1"/>
    </row>
    <row r="126" spans="1:5" x14ac:dyDescent="0.25">
      <c r="A126" s="1"/>
      <c r="B126" s="69" t="e">
        <f>VLOOKUP(A126,'MASTER AKUN'!$A$4:$B$42,2,0)</f>
        <v>#N/A</v>
      </c>
      <c r="C126" s="1"/>
      <c r="D126" s="1"/>
      <c r="E126" s="1"/>
    </row>
    <row r="127" spans="1:5" x14ac:dyDescent="0.25">
      <c r="A127" s="1"/>
      <c r="B127" s="69" t="e">
        <f>VLOOKUP(A127,'MASTER AKUN'!$A$4:$B$42,2,0)</f>
        <v>#N/A</v>
      </c>
      <c r="C127" s="1"/>
      <c r="D127" s="1"/>
      <c r="E127" s="1"/>
    </row>
    <row r="128" spans="1:5" x14ac:dyDescent="0.25">
      <c r="A128" s="1"/>
      <c r="B128" s="69" t="e">
        <f>VLOOKUP(A128,'MASTER AKUN'!$A$4:$B$42,2,0)</f>
        <v>#N/A</v>
      </c>
      <c r="C128" s="1"/>
      <c r="D128" s="1"/>
      <c r="E128" s="1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C935-5581-4B99-98B1-DFCE697AA1A1}">
  <dimension ref="A2:D16"/>
  <sheetViews>
    <sheetView workbookViewId="0">
      <selection activeCell="F5" sqref="F5"/>
    </sheetView>
  </sheetViews>
  <sheetFormatPr defaultRowHeight="14.25" x14ac:dyDescent="0.2"/>
  <cols>
    <col min="1" max="16384" width="9.140625" style="1"/>
  </cols>
  <sheetData>
    <row r="2" spans="1:4" ht="15" thickBot="1" x14ac:dyDescent="0.25"/>
    <row r="3" spans="1:4" ht="15" x14ac:dyDescent="0.25">
      <c r="A3" s="228" t="s">
        <v>121</v>
      </c>
      <c r="B3" s="229"/>
      <c r="C3" s="229"/>
      <c r="D3" s="230"/>
    </row>
    <row r="4" spans="1:4" ht="15.75" thickBot="1" x14ac:dyDescent="0.3">
      <c r="A4" s="231" t="s">
        <v>122</v>
      </c>
      <c r="B4" s="232"/>
      <c r="C4" s="232"/>
      <c r="D4" s="233"/>
    </row>
    <row r="5" spans="1:4" ht="15" x14ac:dyDescent="0.25">
      <c r="A5" s="226"/>
      <c r="B5" s="227"/>
      <c r="C5" s="227"/>
      <c r="D5" s="227"/>
    </row>
    <row r="6" spans="1:4" ht="15" thickBot="1" x14ac:dyDescent="0.25"/>
    <row r="7" spans="1:4" ht="15" x14ac:dyDescent="0.25">
      <c r="A7" s="61" t="s">
        <v>126</v>
      </c>
      <c r="B7" s="89"/>
      <c r="C7" s="90" t="s">
        <v>127</v>
      </c>
      <c r="D7" s="63"/>
    </row>
    <row r="8" spans="1:4" x14ac:dyDescent="0.2">
      <c r="A8" s="85" t="s">
        <v>128</v>
      </c>
      <c r="B8" s="91"/>
      <c r="C8" s="1" t="s">
        <v>129</v>
      </c>
      <c r="D8" s="65"/>
    </row>
    <row r="9" spans="1:4" x14ac:dyDescent="0.2">
      <c r="A9" s="85" t="s">
        <v>130</v>
      </c>
      <c r="B9" s="91"/>
      <c r="C9" s="1" t="s">
        <v>131</v>
      </c>
      <c r="D9" s="65"/>
    </row>
    <row r="10" spans="1:4" ht="15" x14ac:dyDescent="0.25">
      <c r="A10" s="85"/>
      <c r="B10" s="91"/>
      <c r="C10" s="92" t="s">
        <v>132</v>
      </c>
      <c r="D10" s="65"/>
    </row>
    <row r="11" spans="1:4" x14ac:dyDescent="0.2">
      <c r="A11" s="85"/>
      <c r="B11" s="91"/>
      <c r="C11" s="1" t="s">
        <v>133</v>
      </c>
      <c r="D11" s="65"/>
    </row>
    <row r="12" spans="1:4" x14ac:dyDescent="0.2">
      <c r="A12" s="85"/>
      <c r="B12" s="91"/>
      <c r="C12" s="1" t="s">
        <v>134</v>
      </c>
      <c r="D12" s="65"/>
    </row>
    <row r="13" spans="1:4" ht="15" x14ac:dyDescent="0.25">
      <c r="A13" s="85"/>
      <c r="B13" s="91"/>
      <c r="C13" s="92" t="s">
        <v>135</v>
      </c>
      <c r="D13" s="65"/>
    </row>
    <row r="14" spans="1:4" ht="15" x14ac:dyDescent="0.25">
      <c r="A14" s="85"/>
      <c r="B14" s="91"/>
      <c r="C14" s="92" t="s">
        <v>136</v>
      </c>
      <c r="D14" s="65"/>
    </row>
    <row r="15" spans="1:4" x14ac:dyDescent="0.2">
      <c r="A15" s="85"/>
      <c r="B15" s="91"/>
      <c r="D15" s="65"/>
    </row>
    <row r="16" spans="1:4" ht="15.75" thickBot="1" x14ac:dyDescent="0.3">
      <c r="A16" s="93" t="s">
        <v>137</v>
      </c>
      <c r="B16" s="94"/>
      <c r="C16" s="95" t="s">
        <v>138</v>
      </c>
      <c r="D16" s="96"/>
    </row>
  </sheetData>
  <mergeCells count="2">
    <mergeCell ref="A3:D3"/>
    <mergeCell ref="A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28CB-3C77-479C-90D7-A1E563A158CF}">
  <dimension ref="A2:D14"/>
  <sheetViews>
    <sheetView workbookViewId="0">
      <selection activeCell="F2" sqref="F2"/>
    </sheetView>
  </sheetViews>
  <sheetFormatPr defaultRowHeight="14.25" x14ac:dyDescent="0.2"/>
  <cols>
    <col min="1" max="16384" width="9.140625" style="1"/>
  </cols>
  <sheetData>
    <row r="2" spans="1:4" ht="15" thickBot="1" x14ac:dyDescent="0.25"/>
    <row r="3" spans="1:4" ht="15" x14ac:dyDescent="0.25">
      <c r="A3" s="228" t="s">
        <v>121</v>
      </c>
      <c r="B3" s="229"/>
      <c r="C3" s="229"/>
      <c r="D3" s="230"/>
    </row>
    <row r="4" spans="1:4" ht="15.75" thickBot="1" x14ac:dyDescent="0.3">
      <c r="A4" s="231"/>
      <c r="B4" s="232"/>
      <c r="C4" s="232"/>
      <c r="D4" s="233"/>
    </row>
    <row r="5" spans="1:4" ht="15" x14ac:dyDescent="0.25">
      <c r="A5" s="183"/>
      <c r="B5" s="184"/>
      <c r="C5" s="184"/>
      <c r="D5" s="184"/>
    </row>
    <row r="7" spans="1:4" ht="15" x14ac:dyDescent="0.25">
      <c r="A7" s="92" t="s">
        <v>143</v>
      </c>
    </row>
    <row r="8" spans="1:4" x14ac:dyDescent="0.2">
      <c r="A8" s="1" t="s">
        <v>144</v>
      </c>
    </row>
    <row r="9" spans="1:4" ht="15" x14ac:dyDescent="0.25">
      <c r="A9" s="92" t="s">
        <v>60</v>
      </c>
    </row>
    <row r="10" spans="1:4" ht="15" x14ac:dyDescent="0.25">
      <c r="A10" s="92" t="s">
        <v>145</v>
      </c>
    </row>
    <row r="11" spans="1:4" x14ac:dyDescent="0.2">
      <c r="A11" s="1" t="s">
        <v>146</v>
      </c>
    </row>
    <row r="12" spans="1:4" ht="15" x14ac:dyDescent="0.25">
      <c r="A12" s="92" t="s">
        <v>147</v>
      </c>
    </row>
    <row r="13" spans="1:4" x14ac:dyDescent="0.2">
      <c r="A13" s="1" t="s">
        <v>148</v>
      </c>
    </row>
    <row r="14" spans="1:4" ht="15" x14ac:dyDescent="0.25">
      <c r="A14" s="92" t="s">
        <v>149</v>
      </c>
    </row>
  </sheetData>
  <mergeCells count="3"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MASTER AKUN</vt:lpstr>
      <vt:lpstr>JURNAL UMUM</vt:lpstr>
      <vt:lpstr>BUKU BESAR</vt:lpstr>
      <vt:lpstr>BB PEMBANTU PIUTANG</vt:lpstr>
      <vt:lpstr>BB PEMBANTU HUTANG</vt:lpstr>
      <vt:lpstr>BB PEMBANTU PERSEDIAAN </vt:lpstr>
      <vt:lpstr>NERACA SALDO</vt:lpstr>
      <vt:lpstr>NERACA</vt:lpstr>
      <vt:lpstr>LABA RUGI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ok</cp:lastModifiedBy>
  <dcterms:created xsi:type="dcterms:W3CDTF">2020-12-02T10:35:03Z</dcterms:created>
  <dcterms:modified xsi:type="dcterms:W3CDTF">2020-12-04T08:12:05Z</dcterms:modified>
</cp:coreProperties>
</file>