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KULIAH ONLINE SEMESTER 5\PLAK 3AK-P5\"/>
    </mc:Choice>
  </mc:AlternateContent>
  <bookViews>
    <workbookView xWindow="0" yWindow="0" windowWidth="20490" windowHeight="9195"/>
  </bookViews>
  <sheets>
    <sheet name="MASTER AKUN" sheetId="1" r:id="rId1"/>
    <sheet name="JURNAL UMUM" sheetId="2" r:id="rId2"/>
    <sheet name="BUKU PEMBANTU PIUTANG" sheetId="3" r:id="rId3"/>
    <sheet name="BUKU PEMBANTU PERSEDIAAN" sheetId="4" r:id="rId4"/>
    <sheet name="BUKU BESAR" sheetId="5" r:id="rId5"/>
    <sheet name="NERACA SALDO" sheetId="6" r:id="rId6"/>
    <sheet name="LLR" sheetId="7" r:id="rId7"/>
    <sheet name="LPL" sheetId="9" r:id="rId8"/>
    <sheet name="LPK" sheetId="8" r:id="rId9"/>
  </sheets>
  <externalReferences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2" l="1"/>
  <c r="G35" i="2"/>
  <c r="G438" i="5"/>
  <c r="F437" i="5"/>
  <c r="F469" i="5"/>
  <c r="F453" i="5"/>
  <c r="H453" i="5" s="1"/>
  <c r="G389" i="5"/>
  <c r="I389" i="5" s="1"/>
  <c r="F309" i="5"/>
  <c r="G308" i="5"/>
  <c r="I308" i="5" s="1"/>
  <c r="F84" i="5"/>
  <c r="G83" i="5"/>
  <c r="G25" i="5"/>
  <c r="F14" i="4"/>
  <c r="L14" i="4" s="1"/>
  <c r="E14" i="4"/>
  <c r="H13" i="4"/>
  <c r="K13" i="4" s="1"/>
  <c r="K14" i="4" l="1"/>
  <c r="I309" i="5"/>
  <c r="M14" i="4"/>
  <c r="G14" i="4"/>
  <c r="D14" i="2" l="1"/>
  <c r="H22" i="5" l="1"/>
  <c r="D13" i="2"/>
  <c r="D11" i="2" l="1"/>
  <c r="D12" i="2"/>
  <c r="D16" i="2"/>
  <c r="D17" i="2"/>
  <c r="D18" i="2"/>
  <c r="D19" i="2"/>
  <c r="D20" i="2"/>
  <c r="D21" i="2"/>
  <c r="D23" i="2"/>
  <c r="D24" i="2"/>
  <c r="D25" i="2"/>
  <c r="D26" i="2"/>
  <c r="D27" i="2"/>
  <c r="D28" i="2"/>
  <c r="H437" i="5" s="1"/>
  <c r="H438" i="5" l="1"/>
  <c r="F421" i="5"/>
  <c r="I564" i="5"/>
  <c r="H548" i="5"/>
  <c r="H532" i="5"/>
  <c r="H388" i="5"/>
  <c r="H372" i="5"/>
  <c r="H356" i="5"/>
  <c r="H340" i="5"/>
  <c r="H307" i="5"/>
  <c r="H291" i="5"/>
  <c r="H275" i="5"/>
  <c r="H243" i="5"/>
  <c r="H211" i="5"/>
  <c r="H60" i="5"/>
  <c r="H71" i="5"/>
  <c r="I60" i="5"/>
  <c r="H49" i="5"/>
  <c r="H12" i="5"/>
  <c r="I580" i="5"/>
  <c r="I516" i="5"/>
  <c r="I500" i="5"/>
  <c r="I484" i="5"/>
  <c r="I468" i="5"/>
  <c r="I452" i="5"/>
  <c r="I436" i="5"/>
  <c r="I420" i="5"/>
  <c r="I404" i="5"/>
  <c r="I323" i="5"/>
  <c r="I259" i="5"/>
  <c r="I227" i="5"/>
  <c r="I195" i="5"/>
  <c r="I179" i="5"/>
  <c r="I163" i="5"/>
  <c r="I147" i="5"/>
  <c r="I131" i="5"/>
  <c r="I121" i="5"/>
  <c r="I110" i="5"/>
  <c r="I98" i="5"/>
  <c r="I82" i="5"/>
  <c r="I71" i="5"/>
  <c r="I49" i="5"/>
  <c r="I38" i="5"/>
  <c r="I22" i="5"/>
  <c r="I12" i="5"/>
  <c r="I31" i="3" l="1"/>
  <c r="I21" i="3" l="1"/>
  <c r="I11" i="3"/>
  <c r="D31" i="2"/>
  <c r="D32" i="2"/>
  <c r="D33" i="2"/>
  <c r="D34" i="2"/>
  <c r="D29" i="2"/>
  <c r="D30" i="2"/>
  <c r="D10" i="2"/>
  <c r="F485" i="5" l="1"/>
  <c r="F23" i="5"/>
  <c r="H23" i="5" s="1"/>
  <c r="F517" i="5"/>
  <c r="G13" i="5"/>
  <c r="H13" i="5" s="1"/>
  <c r="G24" i="5"/>
  <c r="I548" i="5"/>
  <c r="I532" i="5"/>
  <c r="D528" i="5"/>
  <c r="D8" i="5"/>
  <c r="D18" i="5"/>
  <c r="D34" i="5"/>
  <c r="H38" i="5"/>
  <c r="D45" i="5"/>
  <c r="D56" i="5"/>
  <c r="D67" i="5"/>
  <c r="D78" i="5"/>
  <c r="H82" i="5"/>
  <c r="H83" i="5" s="1"/>
  <c r="H84" i="5" s="1"/>
  <c r="D94" i="5"/>
  <c r="H98" i="5"/>
  <c r="D106" i="5"/>
  <c r="H110" i="5"/>
  <c r="D117" i="5"/>
  <c r="H121" i="5"/>
  <c r="D127" i="5"/>
  <c r="H131" i="5"/>
  <c r="D143" i="5"/>
  <c r="H147" i="5"/>
  <c r="D159" i="5"/>
  <c r="H163" i="5"/>
  <c r="D175" i="5"/>
  <c r="H179" i="5"/>
  <c r="D191" i="5"/>
  <c r="H195" i="5"/>
  <c r="D207" i="5"/>
  <c r="I211" i="5"/>
  <c r="D223" i="5"/>
  <c r="H227" i="5"/>
  <c r="D239" i="5"/>
  <c r="I243" i="5"/>
  <c r="D255" i="5"/>
  <c r="H259" i="5"/>
  <c r="D271" i="5"/>
  <c r="I275" i="5"/>
  <c r="D287" i="5"/>
  <c r="I291" i="5"/>
  <c r="D303" i="5"/>
  <c r="I307" i="5"/>
  <c r="D319" i="5"/>
  <c r="H323" i="5"/>
  <c r="D336" i="5"/>
  <c r="I340" i="5"/>
  <c r="D352" i="5"/>
  <c r="I356" i="5"/>
  <c r="D368" i="5"/>
  <c r="I372" i="5"/>
  <c r="D384" i="5"/>
  <c r="I388" i="5"/>
  <c r="D400" i="5"/>
  <c r="H404" i="5"/>
  <c r="D416" i="5"/>
  <c r="H420" i="5"/>
  <c r="H421" i="5" s="1"/>
  <c r="D432" i="5"/>
  <c r="H436" i="5"/>
  <c r="D448" i="5"/>
  <c r="H452" i="5"/>
  <c r="D464" i="5"/>
  <c r="H468" i="5"/>
  <c r="D480" i="5"/>
  <c r="H484" i="5"/>
  <c r="D496" i="5"/>
  <c r="H500" i="5"/>
  <c r="D512" i="5"/>
  <c r="H516" i="5"/>
  <c r="D544" i="5"/>
  <c r="D560" i="5"/>
  <c r="H564" i="5"/>
  <c r="D576" i="5"/>
  <c r="H580" i="5"/>
  <c r="L32" i="4"/>
  <c r="K32" i="4"/>
  <c r="D28" i="4"/>
  <c r="L22" i="4"/>
  <c r="K22" i="4"/>
  <c r="D18" i="4"/>
  <c r="L12" i="4"/>
  <c r="K12" i="4"/>
  <c r="H485" i="5" l="1"/>
  <c r="H469" i="5"/>
  <c r="H517" i="5"/>
  <c r="H24" i="5"/>
  <c r="H25" i="5" s="1"/>
  <c r="M22" i="4"/>
  <c r="M32" i="4"/>
  <c r="K16" i="1" l="1"/>
  <c r="K15" i="1"/>
  <c r="K14" i="1"/>
  <c r="K17" i="1" s="1"/>
  <c r="D8" i="4" l="1"/>
  <c r="H31" i="3"/>
  <c r="D27" i="3"/>
  <c r="H21" i="3"/>
  <c r="D17" i="3"/>
  <c r="H11" i="3"/>
  <c r="D7" i="3"/>
  <c r="D12" i="8" l="1"/>
  <c r="F47" i="6"/>
  <c r="E47" i="6"/>
  <c r="I10" i="1"/>
  <c r="M12" i="4" l="1"/>
  <c r="E44" i="1" l="1"/>
  <c r="D44" i="1"/>
  <c r="I13" i="4" l="1"/>
  <c r="J13" i="4" s="1"/>
  <c r="L13" i="4" l="1"/>
  <c r="M13" i="4" s="1"/>
</calcChain>
</file>

<file path=xl/sharedStrings.xml><?xml version="1.0" encoding="utf-8"?>
<sst xmlns="http://schemas.openxmlformats.org/spreadsheetml/2006/main" count="1058" uniqueCount="247">
  <si>
    <t>Perkiraan</t>
  </si>
  <si>
    <t>Ref</t>
  </si>
  <si>
    <t>Debet</t>
  </si>
  <si>
    <t>Kredit</t>
  </si>
  <si>
    <t>1-1100</t>
  </si>
  <si>
    <t>Kas Kecil</t>
  </si>
  <si>
    <t>1-1110</t>
  </si>
  <si>
    <t>Bank</t>
  </si>
  <si>
    <t>1-1120</t>
  </si>
  <si>
    <t>Surat-surat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</si>
  <si>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</si>
  <si>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</si>
  <si>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</si>
  <si>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</si>
  <si>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</si>
  <si>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</si>
  <si>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</si>
  <si>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</si>
  <si>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</si>
  <si>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</si>
  <si>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</si>
  <si>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</si>
  <si>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</si>
  <si>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</si>
  <si>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</si>
  <si>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 bayar dimuka</t>
  </si>
  <si>
    <t>1-1220</t>
  </si>
  <si>
    <t>Asuransi di bayar dimuka</t>
  </si>
  <si>
    <t>1-1230</t>
  </si>
  <si>
    <t>Iklan di 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</si>
  <si>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</si>
  <si>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</si>
  <si>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</si>
  <si>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</si>
  <si>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</si>
  <si>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</si>
  <si>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</si>
  <si>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</si>
  <si>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</si>
  <si>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Penyusutan Kendaraan</t>
  </si>
  <si>
    <t>1-21400</t>
  </si>
  <si>
    <t>Peralatan</t>
  </si>
  <si>
    <t>1-21401</t>
  </si>
  <si>
    <t>Akumulasi Penyusutan Peralatan</t>
  </si>
  <si>
    <t>2-1100</t>
  </si>
  <si>
    <t>Hutang Usaha</t>
  </si>
  <si>
    <t>2-1130</t>
  </si>
  <si>
    <t>PPN Keluaran</t>
  </si>
  <si>
    <t>2-1140</t>
  </si>
  <si>
    <t>Hutang Pajak Penghasilan</t>
  </si>
  <si>
    <t>2-2100</t>
  </si>
  <si>
    <t>Hutang Bank</t>
  </si>
  <si>
    <t>3-1100</t>
  </si>
  <si>
    <t>Modal Saham</t>
  </si>
  <si>
    <t>3-1200</t>
  </si>
  <si>
    <t>Laba Ditahan</t>
  </si>
  <si>
    <t>4-1000</t>
  </si>
  <si>
    <t>Penjualan</t>
  </si>
  <si>
    <t>Potongan Penjualan</t>
  </si>
  <si>
    <t>Retur Penjualan</t>
  </si>
  <si>
    <t>Harga Pokok Penjualan</t>
  </si>
  <si>
    <t>5-1000</t>
  </si>
  <si>
    <t>6-1100</t>
  </si>
  <si>
    <t>Biaya gaji dan upah penjualan</t>
  </si>
  <si>
    <t>6-2100'</t>
  </si>
  <si>
    <t>Biaya Gaji dan Upah Adm</t>
  </si>
  <si>
    <t>6-2200'</t>
  </si>
  <si>
    <t>Biaya Listrik, Telepon dan Air</t>
  </si>
  <si>
    <t>6-2300'</t>
  </si>
  <si>
    <t>Biaya Pemeliharaan Perbaikan</t>
  </si>
  <si>
    <t>6-2400'</t>
  </si>
  <si>
    <t>Biaya Entertain</t>
  </si>
  <si>
    <t>8-1000</t>
  </si>
  <si>
    <t>Pendapatan Jasa Giro</t>
  </si>
  <si>
    <t>8-2000'</t>
  </si>
  <si>
    <t>Pendapatan deviden</t>
  </si>
  <si>
    <t>9-1000</t>
  </si>
  <si>
    <t>Biaya Administrasi Bank</t>
  </si>
  <si>
    <t>9-2000</t>
  </si>
  <si>
    <t>Biaya Bunga Bank</t>
  </si>
  <si>
    <t xml:space="preserve">Jumlah </t>
  </si>
  <si>
    <t>NO-AKUN</t>
  </si>
  <si>
    <t>4-2000'</t>
  </si>
  <si>
    <t>4-3000'</t>
  </si>
  <si>
    <t>DAFTAR NAMA AKUN PT.KHARISMA DIGITAL</t>
  </si>
  <si>
    <t>DAFTAR PIUTANG USAHA PT.KHARISMA DIGITAL</t>
  </si>
  <si>
    <t>NO AKUN</t>
  </si>
  <si>
    <t>NAMA PELANGGAN</t>
  </si>
  <si>
    <t>JUMLAH PIUTANG</t>
  </si>
  <si>
    <t>KETERANGAN</t>
  </si>
  <si>
    <t>CS-001</t>
  </si>
  <si>
    <t>CS-002</t>
  </si>
  <si>
    <t>CS-003</t>
  </si>
  <si>
    <t>Miraco Digital</t>
  </si>
  <si>
    <t>Panorama Foto</t>
  </si>
  <si>
    <t>Muhammad Fadjar</t>
  </si>
  <si>
    <t>JUMLAH</t>
  </si>
  <si>
    <t>Tanggal 25 Oktober 2011,Termin 2/10 n/30</t>
  </si>
  <si>
    <t>Tanggal 03 November 2011,Termin 2/10 n/30</t>
  </si>
  <si>
    <t>NAMA BARANG</t>
  </si>
  <si>
    <t>JUMLAH PERSEDIAAN</t>
  </si>
  <si>
    <t>CS-01</t>
  </si>
  <si>
    <t>CS-02</t>
  </si>
  <si>
    <t>CS-03</t>
  </si>
  <si>
    <t>BARANG A</t>
  </si>
  <si>
    <t>BARANG B</t>
  </si>
  <si>
    <t>BARANG C</t>
  </si>
  <si>
    <t>PT.KHARISMA DIGITAL</t>
  </si>
  <si>
    <t>JURNAL UMUM</t>
  </si>
  <si>
    <t>ALAT BANTU PERSEDIAAN</t>
  </si>
  <si>
    <t>PENERIMAAN</t>
  </si>
  <si>
    <t>PENGELUARAN</t>
  </si>
  <si>
    <t>TGL</t>
  </si>
  <si>
    <t>No.Bukti</t>
  </si>
  <si>
    <t>REF</t>
  </si>
  <si>
    <t>DEBIT</t>
  </si>
  <si>
    <t>KREDIT</t>
  </si>
  <si>
    <t>KODE PERSEDIAAN</t>
  </si>
  <si>
    <t>QTTY</t>
  </si>
  <si>
    <t>HARGA</t>
  </si>
  <si>
    <t xml:space="preserve">QTTY </t>
  </si>
  <si>
    <t>NO.AKUN</t>
  </si>
  <si>
    <t>BUKU PEMBANTU PIUTANG</t>
  </si>
  <si>
    <t>KODE PELANGGAN :</t>
  </si>
  <si>
    <t>NAMA PELANGGAN:</t>
  </si>
  <si>
    <t>RF</t>
  </si>
  <si>
    <t>SALDO</t>
  </si>
  <si>
    <t>Saldo Awal</t>
  </si>
  <si>
    <t>PT. KHARISMA DIGITAL</t>
  </si>
  <si>
    <t>BUKU PEMBANTU PERSEDIAAN</t>
  </si>
  <si>
    <t>NO</t>
  </si>
  <si>
    <t>Tanggal</t>
  </si>
  <si>
    <t xml:space="preserve">Keterangan </t>
  </si>
  <si>
    <t>Penerimaan</t>
  </si>
  <si>
    <t>Pengeluaran</t>
  </si>
  <si>
    <t>Saldo</t>
  </si>
  <si>
    <t>Harga</t>
  </si>
  <si>
    <t>Jumlah</t>
  </si>
  <si>
    <t>1 des</t>
  </si>
  <si>
    <t>Mutasi Persediaan</t>
  </si>
  <si>
    <t>KODE PERSEDIAAN :</t>
  </si>
  <si>
    <t>NAMA PERSEDIAAN :</t>
  </si>
  <si>
    <t>BUKU BESAR</t>
  </si>
  <si>
    <t>Kode Perkiraan :</t>
  </si>
  <si>
    <t>Nama Perkiraan:</t>
  </si>
  <si>
    <t>NERACA SALDO</t>
  </si>
  <si>
    <t>NERACA SALDO AWAL</t>
  </si>
  <si>
    <t>MUTASI</t>
  </si>
  <si>
    <t>NERACA SALDO AKHIR</t>
  </si>
  <si>
    <t>Debit</t>
  </si>
  <si>
    <t>PT KHARISMA DI GITAL</t>
  </si>
  <si>
    <t>LAPORAN LABA RUGI</t>
  </si>
  <si>
    <t xml:space="preserve">PENJUALAN </t>
  </si>
  <si>
    <t xml:space="preserve">Retur Penjualan </t>
  </si>
  <si>
    <t>Jumlah Potongan dan Retur</t>
  </si>
  <si>
    <t>Penjualan Bersih</t>
  </si>
  <si>
    <t>Ongkos Angkut Pembelian</t>
  </si>
  <si>
    <t>Potongan Pembelian</t>
  </si>
  <si>
    <t>Retur Pembelian</t>
  </si>
  <si>
    <t>Laba Kotor Penjualan</t>
  </si>
  <si>
    <t>Biaya Usaha</t>
  </si>
  <si>
    <t>Biaya Penjualan</t>
  </si>
  <si>
    <t>Biaya Gaji dan Upah</t>
  </si>
  <si>
    <t>Biaya Penyusutan Kendaraan</t>
  </si>
  <si>
    <t>Biaya Iklan dan Promosi</t>
  </si>
  <si>
    <t>Biaya Asuransi</t>
  </si>
  <si>
    <t>Biaya Perlengkapan Toko</t>
  </si>
  <si>
    <t>Biaya Lain-lain Penjualan</t>
  </si>
  <si>
    <t xml:space="preserve">Jumlah Biaya Penjualan </t>
  </si>
  <si>
    <t>Biaya Administrasi Dan Umum</t>
  </si>
  <si>
    <t>Biaya Listrik,Air  dan Telp</t>
  </si>
  <si>
    <t>Biaya Pemeliharaan dan Perbaikan</t>
  </si>
  <si>
    <t>Pajak Penghasilan</t>
  </si>
  <si>
    <t>Biaya Perlengkapan Kantor</t>
  </si>
  <si>
    <t xml:space="preserve">Biaya Penyusutan Peralatan </t>
  </si>
  <si>
    <t>Biaya Penyusutan Bangunan</t>
  </si>
  <si>
    <t>Biaya Lain-lain Administrasi dan Umum</t>
  </si>
  <si>
    <t>Jumlah Biaya Administrasi dan Umum</t>
  </si>
  <si>
    <t>Jumlah Biaya Usaha</t>
  </si>
  <si>
    <t>Laba Sebelum Pendapatan dan Beban Di Luar Usaha</t>
  </si>
  <si>
    <t>Pendapatan Lain-Lain</t>
  </si>
  <si>
    <t>Pendapatan Deviden</t>
  </si>
  <si>
    <t>Pendapatan Denda Keterlambatan</t>
  </si>
  <si>
    <t>Laba Penjualan Surat-Surat Berharga</t>
  </si>
  <si>
    <t>Laba Penjualan Aktiva Tetap</t>
  </si>
  <si>
    <t>Jumlah Pendapatan Lain-Lain</t>
  </si>
  <si>
    <t>Biaya Lain-Lain</t>
  </si>
  <si>
    <t>Rugi Penjualan Surat-Surat Berharga</t>
  </si>
  <si>
    <t>Rugi Penjualan Aktiva Tetap</t>
  </si>
  <si>
    <t>Jumlah Biaya Lain-Lain</t>
  </si>
  <si>
    <t>Jumlah Pendapatan dan Biaya Lain-Lain</t>
  </si>
  <si>
    <t>Laba Bersih Sebelum Pajak</t>
  </si>
  <si>
    <t>PT KHARISMA DIGITAL</t>
  </si>
  <si>
    <t>LAPORAN POSISI KEUANGAN</t>
  </si>
  <si>
    <t>1-0000</t>
  </si>
  <si>
    <t>Asset</t>
  </si>
  <si>
    <t>1-1000</t>
  </si>
  <si>
    <t>Asset Lancar</t>
  </si>
  <si>
    <t>1-1160</t>
  </si>
  <si>
    <t>Piutang Lain-lain</t>
  </si>
  <si>
    <t>Jumlah Asset Lancar</t>
  </si>
  <si>
    <t>1-2000`</t>
  </si>
  <si>
    <t>Asset Tetap</t>
  </si>
  <si>
    <t>Jumlah Asset Tetap</t>
  </si>
  <si>
    <t>JUMLAH ASSET</t>
  </si>
  <si>
    <t>2-0000</t>
  </si>
  <si>
    <t>Hutang</t>
  </si>
  <si>
    <t>2-1000</t>
  </si>
  <si>
    <t>Hutang Lancar</t>
  </si>
  <si>
    <t>2-1110</t>
  </si>
  <si>
    <t>Biaya Gaji yang masih harus di bayar</t>
  </si>
  <si>
    <t>2-1120</t>
  </si>
  <si>
    <t>Biaya Listrik, Telp, dan Air yang masih harus dibayar</t>
  </si>
  <si>
    <t>2-1150</t>
  </si>
  <si>
    <t>Hutang Deviden</t>
  </si>
  <si>
    <t>2-1160</t>
  </si>
  <si>
    <t>Hutang Lain-lain</t>
  </si>
  <si>
    <t>Jumlah Hutang Lancar</t>
  </si>
  <si>
    <t>2-2000`</t>
  </si>
  <si>
    <t>Utang Jangka Panjang</t>
  </si>
  <si>
    <t>Jumlah Hutang Jangka Panjang</t>
  </si>
  <si>
    <t>JUMLAH HUTANG</t>
  </si>
  <si>
    <t>3-0000</t>
  </si>
  <si>
    <t>Modal</t>
  </si>
  <si>
    <t>3-1400</t>
  </si>
  <si>
    <t>Laba Tahun Berjalan</t>
  </si>
  <si>
    <t>Jumlah Modal</t>
  </si>
  <si>
    <t>JUMLAH HUTANG DAN MODAL</t>
  </si>
  <si>
    <t>LAPORAN PERUBAHAN LABA DITAHAN</t>
  </si>
  <si>
    <t>Laba Di Tahan Awal Periode</t>
  </si>
  <si>
    <t>Laba Bersih</t>
  </si>
  <si>
    <t>Deviden</t>
  </si>
  <si>
    <t>Laba Di Tahan Akhir Periode</t>
  </si>
  <si>
    <t>KUANTITAS</t>
  </si>
  <si>
    <t>HARGA POKOK/UNIT</t>
  </si>
  <si>
    <t>TOTAL</t>
  </si>
  <si>
    <t xml:space="preserve">Biaya Koran </t>
  </si>
  <si>
    <t>Penerimaan Penjualan Tunai</t>
  </si>
  <si>
    <t>Pembayaran Utilitas</t>
  </si>
  <si>
    <t>Pembayaran Gaji dan Upah Adm</t>
  </si>
  <si>
    <t>Pembayaran Gaji</t>
  </si>
  <si>
    <t>Biaya Koran</t>
  </si>
  <si>
    <t>BULAN DESEMBER 2011</t>
  </si>
  <si>
    <t>Penerimaan penjualan tunai</t>
  </si>
  <si>
    <t>Penjualan Barang Dagang</t>
  </si>
  <si>
    <t>Retur Penjualan Barang Dagang</t>
  </si>
  <si>
    <t xml:space="preserve">Penjualan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</si>
</sst>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(&quot;Rp&quot;* #,##0_);_(&quot;Rp&quot;* \(#,##0\);_(&quot;Rp&quot;* &quot;-&quot;_);_(@_)"/>
    <numFmt numFmtId="164" formatCode="_-[$Rp-421]* #,##0_-;\-[$Rp-421]* #,##0_-;_-[$Rp-421]* &quot;-&quot;_-;_-@_-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17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0" fillId="0" borderId="0" xfId="0" applyFill="1" applyBorder="1"/>
    <xf numFmtId="0" fontId="0" fillId="0" borderId="1" xfId="0" applyFill="1" applyBorder="1"/>
    <xf numFmtId="42" fontId="0" fillId="0" borderId="1" xfId="0" applyNumberFormat="1" applyBorder="1"/>
    <xf numFmtId="42" fontId="0" fillId="0" borderId="0" xfId="0" applyNumberFormat="1"/>
    <xf numFmtId="42" fontId="1" fillId="2" borderId="1" xfId="0" applyNumberFormat="1" applyFont="1" applyFill="1" applyBorder="1"/>
    <xf numFmtId="0" fontId="0" fillId="0" borderId="0" xfId="0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15" fontId="0" fillId="0" borderId="18" xfId="0" applyNumberFormat="1" applyBorder="1"/>
    <xf numFmtId="164" fontId="0" fillId="0" borderId="20" xfId="0" applyNumberFormat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164" fontId="0" fillId="0" borderId="22" xfId="0" applyNumberFormat="1" applyBorder="1"/>
    <xf numFmtId="164" fontId="0" fillId="0" borderId="23" xfId="0" applyNumberFormat="1" applyBorder="1"/>
    <xf numFmtId="0" fontId="1" fillId="2" borderId="24" xfId="0" applyFont="1" applyFill="1" applyBorder="1"/>
    <xf numFmtId="0" fontId="1" fillId="2" borderId="9" xfId="0" applyFont="1" applyFill="1" applyBorder="1"/>
    <xf numFmtId="0" fontId="0" fillId="0" borderId="12" xfId="0" applyBorder="1"/>
    <xf numFmtId="0" fontId="0" fillId="0" borderId="24" xfId="0" applyBorder="1"/>
    <xf numFmtId="0" fontId="0" fillId="0" borderId="13" xfId="0" applyBorder="1"/>
    <xf numFmtId="0" fontId="0" fillId="0" borderId="25" xfId="0" applyBorder="1"/>
    <xf numFmtId="0" fontId="0" fillId="0" borderId="26" xfId="0" applyBorder="1"/>
    <xf numFmtId="164" fontId="0" fillId="2" borderId="1" xfId="0" applyNumberFormat="1" applyFill="1" applyBorder="1"/>
    <xf numFmtId="164" fontId="0" fillId="2" borderId="20" xfId="0" applyNumberFormat="1" applyFill="1" applyBorder="1"/>
    <xf numFmtId="164" fontId="0" fillId="0" borderId="24" xfId="0" applyNumberFormat="1" applyBorder="1"/>
    <xf numFmtId="164" fontId="0" fillId="0" borderId="13" xfId="0" applyNumberFormat="1" applyBorder="1"/>
    <xf numFmtId="164" fontId="0" fillId="0" borderId="0" xfId="0" applyNumberFormat="1" applyBorder="1"/>
    <xf numFmtId="164" fontId="0" fillId="0" borderId="26" xfId="0" applyNumberFormat="1" applyBorder="1"/>
    <xf numFmtId="164" fontId="1" fillId="2" borderId="20" xfId="0" applyNumberFormat="1" applyFont="1" applyFill="1" applyBorder="1"/>
    <xf numFmtId="0" fontId="0" fillId="0" borderId="19" xfId="0" applyBorder="1" applyAlignment="1">
      <alignment horizontal="center" vertical="center"/>
    </xf>
    <xf numFmtId="0" fontId="0" fillId="0" borderId="19" xfId="0" applyBorder="1"/>
    <xf numFmtId="42" fontId="0" fillId="0" borderId="19" xfId="0" applyNumberFormat="1" applyBorder="1"/>
    <xf numFmtId="16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" fontId="0" fillId="0" borderId="25" xfId="0" applyNumberFormat="1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17" fontId="0" fillId="0" borderId="0" xfId="0" quotePrefix="1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24" xfId="0" applyFill="1" applyBorder="1"/>
    <xf numFmtId="0" fontId="0" fillId="2" borderId="13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26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1" xfId="0" applyNumberFormat="1" applyBorder="1"/>
    <xf numFmtId="17" fontId="0" fillId="0" borderId="24" xfId="0" applyNumberFormat="1" applyBorder="1"/>
    <xf numFmtId="17" fontId="0" fillId="0" borderId="24" xfId="0" quotePrefix="1" applyNumberFormat="1" applyBorder="1"/>
    <xf numFmtId="17" fontId="0" fillId="0" borderId="1" xfId="0" applyNumberFormat="1" applyBorder="1"/>
    <xf numFmtId="17" fontId="0" fillId="0" borderId="1" xfId="0" quotePrefix="1" applyNumberFormat="1" applyBorder="1"/>
    <xf numFmtId="0" fontId="0" fillId="2" borderId="1" xfId="0" applyFill="1" applyBorder="1"/>
    <xf numFmtId="42" fontId="0" fillId="0" borderId="24" xfId="0" applyNumberFormat="1" applyBorder="1"/>
    <xf numFmtId="42" fontId="0" fillId="0" borderId="0" xfId="0" applyNumberFormat="1" applyBorder="1"/>
    <xf numFmtId="42" fontId="0" fillId="0" borderId="22" xfId="0" applyNumberFormat="1" applyBorder="1"/>
    <xf numFmtId="0" fontId="0" fillId="0" borderId="1" xfId="0" quotePrefix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164" fontId="0" fillId="2" borderId="27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42" fontId="0" fillId="2" borderId="11" xfId="0" applyNumberFormat="1" applyFill="1" applyBorder="1" applyAlignment="1">
      <alignment horizontal="center" vertical="center"/>
    </xf>
    <xf numFmtId="42" fontId="0" fillId="2" borderId="28" xfId="0" applyNumberFormat="1" applyFill="1" applyBorder="1" applyAlignment="1">
      <alignment horizontal="center" vertical="center"/>
    </xf>
    <xf numFmtId="42" fontId="0" fillId="2" borderId="19" xfId="0" applyNumberForma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ia%20Ayu%20Windia%201912128005P%20PL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AKUN "/>
      <sheetName val="JURNAL UMUM "/>
      <sheetName val="BUKU PEMBANTU PIUTANG"/>
      <sheetName val="BUKU PEMBANTU HUTANG  "/>
      <sheetName val="BUKU PEMBANTU PERSEDIAAN "/>
      <sheetName val="BUKU BESAR "/>
      <sheetName val="NERACA SALDO"/>
      <sheetName val="LAPORAN LR"/>
      <sheetName val="LPerLaba"/>
      <sheetName val="LPK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C14" t="str">
            <v>Piutang Usaha</v>
          </cell>
        </row>
      </sheetData>
      <sheetData sheetId="7">
        <row r="5">
          <cell r="B5" t="str">
            <v>BULAN DESEMBER 2011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A44" sqref="A44:C44"/>
    </sheetView>
  </sheetViews>
  <sheetFormatPr defaultRowHeight="15" x14ac:dyDescent="0.25"/>
  <cols>
    <col min="2" max="2" width="38.140625" customWidth="1"/>
    <col min="4" max="4" width="19.28515625" customWidth="1"/>
    <col min="5" max="5" width="19" customWidth="1"/>
    <col min="8" max="8" width="19.7109375" customWidth="1"/>
    <col min="9" max="9" width="22.42578125" customWidth="1"/>
    <col min="10" max="10" width="41.7109375" customWidth="1"/>
    <col min="11" max="11" width="26" customWidth="1"/>
  </cols>
  <sheetData>
    <row r="1" spans="1:11" ht="15.75" thickBot="1" x14ac:dyDescent="0.3"/>
    <row r="2" spans="1:11" ht="15.75" thickBot="1" x14ac:dyDescent="0.3">
      <c r="A2" s="11" t="s">
        <v>84</v>
      </c>
      <c r="B2" s="13"/>
    </row>
    <row r="3" spans="1:11" ht="15.75" thickBot="1" x14ac:dyDescent="0.3"/>
    <row r="4" spans="1:11" ht="15.75" thickBot="1" x14ac:dyDescent="0.3">
      <c r="A4" s="7" t="s">
        <v>81</v>
      </c>
      <c r="B4" s="7" t="s">
        <v>0</v>
      </c>
      <c r="C4" s="7" t="s">
        <v>1</v>
      </c>
      <c r="D4" s="8" t="s">
        <v>2</v>
      </c>
      <c r="E4" s="8" t="s">
        <v>3</v>
      </c>
      <c r="G4" s="11" t="s">
        <v>85</v>
      </c>
      <c r="H4" s="12"/>
      <c r="I4" s="13"/>
    </row>
    <row r="5" spans="1:11" x14ac:dyDescent="0.25">
      <c r="A5" s="3" t="s">
        <v>4</v>
      </c>
      <c r="B5" s="1" t="s">
        <v>5</v>
      </c>
      <c r="C5" s="1"/>
      <c r="D5" s="16">
        <v>5000000</v>
      </c>
      <c r="E5" s="16"/>
    </row>
    <row r="6" spans="1:11" x14ac:dyDescent="0.25">
      <c r="A6" s="3" t="s">
        <v>6</v>
      </c>
      <c r="B6" s="1" t="s">
        <v>7</v>
      </c>
      <c r="C6" s="1"/>
      <c r="D6" s="16">
        <v>208080282</v>
      </c>
      <c r="E6" s="16"/>
      <c r="G6" s="10" t="s">
        <v>86</v>
      </c>
      <c r="H6" s="10" t="s">
        <v>87</v>
      </c>
      <c r="I6" s="10" t="s">
        <v>88</v>
      </c>
      <c r="J6" s="10" t="s">
        <v>89</v>
      </c>
    </row>
    <row r="7" spans="1:11" x14ac:dyDescent="0.25">
      <c r="A7" s="3" t="s">
        <v>8</v>
      </c>
      <c r="B7" s="1" t="s">
        <v>9</v>
      </c>
      <c r="C7" s="1"/>
      <c r="D7" s="16">
        <v>90405000</v>
      </c>
      <c r="E7" s="16"/>
      <c r="G7" s="1" t="s">
        <v>90</v>
      </c>
      <c r="H7" s="1" t="s">
        <v>93</v>
      </c>
      <c r="I7" s="16">
        <v>104000000</v>
      </c>
      <c r="J7" s="1" t="s">
        <v>97</v>
      </c>
    </row>
    <row r="8" spans="1:11" x14ac:dyDescent="0.25">
      <c r="A8" s="3" t="s">
        <v>10</v>
      </c>
      <c r="B8" s="1" t="s">
        <v>11</v>
      </c>
      <c r="C8" s="1"/>
      <c r="D8" s="16">
        <v>181500000</v>
      </c>
      <c r="E8" s="16"/>
      <c r="G8" s="1" t="s">
        <v>91</v>
      </c>
      <c r="H8" s="1" t="s">
        <v>94</v>
      </c>
      <c r="I8" s="16">
        <v>77500000</v>
      </c>
      <c r="J8" s="1" t="s">
        <v>98</v>
      </c>
    </row>
    <row r="9" spans="1:11" x14ac:dyDescent="0.25">
      <c r="A9" s="3" t="s">
        <v>12</v>
      </c>
      <c r="B9" s="1" t="s">
        <v>13</v>
      </c>
      <c r="C9" s="1"/>
      <c r="D9" s="16"/>
      <c r="E9" s="16">
        <v>10840000</v>
      </c>
      <c r="G9" s="1" t="s">
        <v>92</v>
      </c>
      <c r="H9" s="1" t="s">
        <v>95</v>
      </c>
      <c r="I9" s="16">
        <v>50000000</v>
      </c>
      <c r="J9" s="1"/>
    </row>
    <row r="10" spans="1:11" x14ac:dyDescent="0.25">
      <c r="A10" s="3" t="s">
        <v>14</v>
      </c>
      <c r="B10" s="1" t="s">
        <v>15</v>
      </c>
      <c r="C10" s="1"/>
      <c r="D10" s="16">
        <v>2100000</v>
      </c>
      <c r="E10" s="16"/>
      <c r="G10" s="1"/>
      <c r="H10" s="1" t="s">
        <v>96</v>
      </c>
      <c r="I10" s="16">
        <f>SUM(I7:I9)</f>
        <v>231500000</v>
      </c>
      <c r="J10" s="1"/>
    </row>
    <row r="11" spans="1:11" x14ac:dyDescent="0.25">
      <c r="A11" s="3" t="s">
        <v>16</v>
      </c>
      <c r="B11" s="1" t="s">
        <v>17</v>
      </c>
      <c r="C11" s="1"/>
      <c r="D11" s="16">
        <v>891600000</v>
      </c>
      <c r="E11" s="16"/>
      <c r="I11" s="17"/>
    </row>
    <row r="12" spans="1:11" x14ac:dyDescent="0.25">
      <c r="A12" s="3" t="s">
        <v>18</v>
      </c>
      <c r="B12" s="1" t="s">
        <v>19</v>
      </c>
      <c r="C12" s="1"/>
      <c r="D12" s="16">
        <v>2580000</v>
      </c>
      <c r="E12" s="16"/>
      <c r="I12" s="17"/>
    </row>
    <row r="13" spans="1:11" x14ac:dyDescent="0.25">
      <c r="A13" s="3" t="s">
        <v>20</v>
      </c>
      <c r="B13" s="1" t="s">
        <v>21</v>
      </c>
      <c r="C13" s="1"/>
      <c r="D13" s="16">
        <v>5900000</v>
      </c>
      <c r="E13" s="16"/>
      <c r="G13" s="10" t="s">
        <v>86</v>
      </c>
      <c r="H13" s="10" t="s">
        <v>99</v>
      </c>
      <c r="I13" s="18" t="s">
        <v>233</v>
      </c>
      <c r="J13" s="10" t="s">
        <v>234</v>
      </c>
      <c r="K13" s="10" t="s">
        <v>100</v>
      </c>
    </row>
    <row r="14" spans="1:11" x14ac:dyDescent="0.25">
      <c r="A14" s="3" t="s">
        <v>22</v>
      </c>
      <c r="B14" s="1" t="s">
        <v>23</v>
      </c>
      <c r="C14" s="1"/>
      <c r="D14" s="16">
        <v>19600000</v>
      </c>
      <c r="E14" s="16"/>
      <c r="G14" s="1" t="s">
        <v>101</v>
      </c>
      <c r="H14" s="1" t="s">
        <v>104</v>
      </c>
      <c r="I14" s="72">
        <v>3</v>
      </c>
      <c r="J14" s="16">
        <v>21000000</v>
      </c>
      <c r="K14" s="16">
        <f>I14*J14</f>
        <v>63000000</v>
      </c>
    </row>
    <row r="15" spans="1:11" x14ac:dyDescent="0.25">
      <c r="A15" s="3" t="s">
        <v>24</v>
      </c>
      <c r="B15" s="1" t="s">
        <v>25</v>
      </c>
      <c r="C15" s="1"/>
      <c r="D15" s="16">
        <v>32000000</v>
      </c>
      <c r="E15" s="16"/>
      <c r="G15" s="1" t="s">
        <v>102</v>
      </c>
      <c r="H15" s="1" t="s">
        <v>105</v>
      </c>
      <c r="I15" s="72">
        <v>2</v>
      </c>
      <c r="J15" s="16">
        <v>18750000</v>
      </c>
      <c r="K15" s="16">
        <f>I15*J15</f>
        <v>37500000</v>
      </c>
    </row>
    <row r="16" spans="1:11" x14ac:dyDescent="0.25">
      <c r="A16" s="3" t="s">
        <v>26</v>
      </c>
      <c r="B16" s="1" t="s">
        <v>27</v>
      </c>
      <c r="C16" s="1"/>
      <c r="D16" s="16">
        <v>31200000</v>
      </c>
      <c r="E16" s="16"/>
      <c r="G16" s="1" t="s">
        <v>103</v>
      </c>
      <c r="H16" s="1" t="s">
        <v>106</v>
      </c>
      <c r="I16" s="72">
        <v>1</v>
      </c>
      <c r="J16" s="16">
        <v>15000000</v>
      </c>
      <c r="K16" s="16">
        <f>I16*J16</f>
        <v>15000000</v>
      </c>
    </row>
    <row r="17" spans="1:11" x14ac:dyDescent="0.25">
      <c r="A17" s="3" t="s">
        <v>28</v>
      </c>
      <c r="B17" s="1" t="s">
        <v>29</v>
      </c>
      <c r="C17" s="1"/>
      <c r="D17" s="16">
        <v>3000000</v>
      </c>
      <c r="E17" s="16"/>
      <c r="G17" s="1"/>
      <c r="H17" s="15" t="s">
        <v>96</v>
      </c>
      <c r="I17" s="72">
        <v>6</v>
      </c>
      <c r="J17" s="16"/>
      <c r="K17" s="16">
        <f>SUM(K14:K16)</f>
        <v>115500000</v>
      </c>
    </row>
    <row r="18" spans="1:11" x14ac:dyDescent="0.25">
      <c r="A18" s="3" t="s">
        <v>30</v>
      </c>
      <c r="B18" s="1" t="s">
        <v>31</v>
      </c>
      <c r="C18" s="1"/>
      <c r="D18" s="16">
        <v>165000000</v>
      </c>
      <c r="E18" s="16"/>
    </row>
    <row r="19" spans="1:11" x14ac:dyDescent="0.25">
      <c r="A19" s="3" t="s">
        <v>32</v>
      </c>
      <c r="B19" s="1" t="s">
        <v>33</v>
      </c>
      <c r="C19" s="1"/>
      <c r="D19" s="16">
        <v>210000000</v>
      </c>
      <c r="E19" s="16"/>
    </row>
    <row r="20" spans="1:11" x14ac:dyDescent="0.25">
      <c r="A20" s="3" t="s">
        <v>34</v>
      </c>
      <c r="B20" s="1" t="s">
        <v>35</v>
      </c>
      <c r="C20" s="1"/>
      <c r="D20" s="16"/>
      <c r="E20" s="16">
        <v>105000000</v>
      </c>
    </row>
    <row r="21" spans="1:11" x14ac:dyDescent="0.25">
      <c r="A21" s="3" t="s">
        <v>36</v>
      </c>
      <c r="B21" s="1" t="s">
        <v>37</v>
      </c>
      <c r="C21" s="1"/>
      <c r="D21" s="16">
        <v>175000000</v>
      </c>
      <c r="E21" s="16"/>
    </row>
    <row r="22" spans="1:11" x14ac:dyDescent="0.25">
      <c r="A22" s="3" t="s">
        <v>38</v>
      </c>
      <c r="B22" s="1" t="s">
        <v>39</v>
      </c>
      <c r="C22" s="1"/>
      <c r="D22" s="16"/>
      <c r="E22" s="16">
        <v>108862304</v>
      </c>
    </row>
    <row r="23" spans="1:11" x14ac:dyDescent="0.25">
      <c r="A23" s="3" t="s">
        <v>40</v>
      </c>
      <c r="B23" s="1" t="s">
        <v>41</v>
      </c>
      <c r="C23" s="1"/>
      <c r="D23" s="16">
        <v>220000000</v>
      </c>
      <c r="E23" s="16"/>
    </row>
    <row r="24" spans="1:11" x14ac:dyDescent="0.25">
      <c r="A24" s="3" t="s">
        <v>42</v>
      </c>
      <c r="B24" s="1" t="s">
        <v>43</v>
      </c>
      <c r="C24" s="1"/>
      <c r="D24" s="16"/>
      <c r="E24" s="16">
        <v>188240740</v>
      </c>
    </row>
    <row r="25" spans="1:11" x14ac:dyDescent="0.25">
      <c r="A25" s="3" t="s">
        <v>44</v>
      </c>
      <c r="B25" s="1" t="s">
        <v>45</v>
      </c>
      <c r="C25" s="1"/>
      <c r="D25" s="16"/>
      <c r="E25" s="16">
        <v>196000000</v>
      </c>
    </row>
    <row r="26" spans="1:11" x14ac:dyDescent="0.25">
      <c r="A26" s="3" t="s">
        <v>46</v>
      </c>
      <c r="B26" s="1" t="s">
        <v>47</v>
      </c>
      <c r="C26" s="1"/>
      <c r="D26" s="16"/>
      <c r="E26" s="16">
        <v>23520000</v>
      </c>
    </row>
    <row r="27" spans="1:11" x14ac:dyDescent="0.25">
      <c r="A27" s="3" t="s">
        <v>48</v>
      </c>
      <c r="B27" s="1" t="s">
        <v>49</v>
      </c>
      <c r="C27" s="1"/>
      <c r="D27" s="16"/>
      <c r="E27" s="16"/>
    </row>
    <row r="28" spans="1:11" x14ac:dyDescent="0.25">
      <c r="A28" s="4" t="s">
        <v>50</v>
      </c>
      <c r="B28" s="1" t="s">
        <v>51</v>
      </c>
      <c r="C28" s="1"/>
      <c r="D28" s="16"/>
      <c r="E28" s="16">
        <v>301909436</v>
      </c>
    </row>
    <row r="29" spans="1:11" x14ac:dyDescent="0.25">
      <c r="A29" s="3" t="s">
        <v>52</v>
      </c>
      <c r="B29" s="1" t="s">
        <v>53</v>
      </c>
      <c r="C29" s="1"/>
      <c r="D29" s="16"/>
      <c r="E29" s="16">
        <v>700000000</v>
      </c>
    </row>
    <row r="30" spans="1:11" x14ac:dyDescent="0.25">
      <c r="A30" s="3" t="s">
        <v>54</v>
      </c>
      <c r="B30" s="1" t="s">
        <v>55</v>
      </c>
      <c r="C30" s="1"/>
      <c r="D30" s="16"/>
      <c r="E30" s="16">
        <v>576000000</v>
      </c>
    </row>
    <row r="31" spans="1:11" x14ac:dyDescent="0.25">
      <c r="A31" s="3" t="s">
        <v>56</v>
      </c>
      <c r="B31" s="1" t="s">
        <v>57</v>
      </c>
      <c r="C31" s="1"/>
      <c r="D31" s="16"/>
      <c r="E31" s="16">
        <v>975700000</v>
      </c>
    </row>
    <row r="32" spans="1:11" x14ac:dyDescent="0.25">
      <c r="A32" s="6" t="s">
        <v>82</v>
      </c>
      <c r="B32" s="1" t="s">
        <v>58</v>
      </c>
      <c r="C32" s="1"/>
      <c r="D32" s="16">
        <v>9757000</v>
      </c>
      <c r="E32" s="16"/>
    </row>
    <row r="33" spans="1:5" x14ac:dyDescent="0.25">
      <c r="A33" s="3" t="s">
        <v>83</v>
      </c>
      <c r="B33" s="1" t="s">
        <v>59</v>
      </c>
      <c r="C33" s="1"/>
      <c r="D33" s="16">
        <v>29271000</v>
      </c>
      <c r="E33" s="16"/>
    </row>
    <row r="34" spans="1:5" x14ac:dyDescent="0.25">
      <c r="A34" s="3" t="s">
        <v>61</v>
      </c>
      <c r="B34" s="1" t="s">
        <v>60</v>
      </c>
      <c r="C34" s="1"/>
      <c r="D34" s="16">
        <v>682990000</v>
      </c>
      <c r="E34" s="16"/>
    </row>
    <row r="35" spans="1:5" x14ac:dyDescent="0.25">
      <c r="A35" s="3" t="s">
        <v>62</v>
      </c>
      <c r="B35" s="1" t="s">
        <v>63</v>
      </c>
      <c r="C35" s="1"/>
      <c r="D35" s="16">
        <v>50000000</v>
      </c>
      <c r="E35" s="16"/>
    </row>
    <row r="36" spans="1:5" x14ac:dyDescent="0.25">
      <c r="A36" s="4" t="s">
        <v>64</v>
      </c>
      <c r="B36" s="1" t="s">
        <v>65</v>
      </c>
      <c r="C36" s="1"/>
      <c r="D36" s="16">
        <v>100000000</v>
      </c>
      <c r="E36" s="16"/>
    </row>
    <row r="37" spans="1:5" x14ac:dyDescent="0.25">
      <c r="A37" s="5" t="s">
        <v>66</v>
      </c>
      <c r="B37" s="1" t="s">
        <v>67</v>
      </c>
      <c r="C37" s="1"/>
      <c r="D37" s="16">
        <v>12700000</v>
      </c>
      <c r="E37" s="16"/>
    </row>
    <row r="38" spans="1:5" x14ac:dyDescent="0.25">
      <c r="A38" s="5" t="s">
        <v>68</v>
      </c>
      <c r="B38" s="1" t="s">
        <v>171</v>
      </c>
      <c r="C38" s="1"/>
      <c r="D38" s="16">
        <v>6850000</v>
      </c>
      <c r="E38" s="16"/>
    </row>
    <row r="39" spans="1:5" x14ac:dyDescent="0.25">
      <c r="A39" s="5" t="s">
        <v>70</v>
      </c>
      <c r="B39" s="1" t="s">
        <v>71</v>
      </c>
      <c r="C39" s="1"/>
      <c r="D39" s="16">
        <v>1600000</v>
      </c>
      <c r="E39" s="16"/>
    </row>
    <row r="40" spans="1:5" x14ac:dyDescent="0.25">
      <c r="A40" s="5" t="s">
        <v>72</v>
      </c>
      <c r="B40" s="1" t="s">
        <v>73</v>
      </c>
      <c r="C40" s="1"/>
      <c r="D40" s="16"/>
      <c r="E40" s="16">
        <v>3500000</v>
      </c>
    </row>
    <row r="41" spans="1:5" x14ac:dyDescent="0.25">
      <c r="A41" s="5" t="s">
        <v>74</v>
      </c>
      <c r="B41" s="1" t="s">
        <v>75</v>
      </c>
      <c r="C41" s="1"/>
      <c r="D41" s="16"/>
      <c r="E41" s="16">
        <v>12045000</v>
      </c>
    </row>
    <row r="42" spans="1:5" x14ac:dyDescent="0.25">
      <c r="A42" s="5" t="s">
        <v>76</v>
      </c>
      <c r="B42" s="1" t="s">
        <v>77</v>
      </c>
      <c r="C42" s="1"/>
      <c r="D42" s="16">
        <v>55000</v>
      </c>
      <c r="E42" s="16"/>
    </row>
    <row r="43" spans="1:5" x14ac:dyDescent="0.25">
      <c r="A43" s="5" t="s">
        <v>78</v>
      </c>
      <c r="B43" s="1" t="s">
        <v>79</v>
      </c>
      <c r="C43" s="1"/>
      <c r="D43" s="16">
        <v>65429198</v>
      </c>
      <c r="E43" s="16"/>
    </row>
    <row r="44" spans="1:5" x14ac:dyDescent="0.25">
      <c r="A44" s="82" t="s">
        <v>96</v>
      </c>
      <c r="B44" s="83"/>
      <c r="C44" s="84"/>
      <c r="D44" s="18">
        <f>SUM(D5:D43)</f>
        <v>3201617480</v>
      </c>
      <c r="E44" s="18">
        <f>SUM(E9:E43)</f>
        <v>3201617480</v>
      </c>
    </row>
  </sheetData>
  <mergeCells count="1">
    <mergeCell ref="A44:C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5"/>
  <sheetViews>
    <sheetView workbookViewId="0">
      <selection activeCell="G32" sqref="G32"/>
    </sheetView>
  </sheetViews>
  <sheetFormatPr defaultRowHeight="15" x14ac:dyDescent="0.25"/>
  <cols>
    <col min="2" max="2" width="9.5703125" customWidth="1"/>
    <col min="3" max="3" width="12.7109375" customWidth="1"/>
    <col min="4" max="4" width="41.28515625" customWidth="1"/>
    <col min="6" max="6" width="20.28515625" customWidth="1"/>
    <col min="7" max="7" width="23.140625" customWidth="1"/>
    <col min="8" max="8" width="18.7109375" customWidth="1"/>
    <col min="10" max="10" width="17.28515625" customWidth="1"/>
    <col min="11" max="11" width="18.28515625" customWidth="1"/>
    <col min="12" max="12" width="8" customWidth="1"/>
    <col min="13" max="13" width="14.28515625" customWidth="1"/>
    <col min="14" max="14" width="16.28515625" customWidth="1"/>
  </cols>
  <sheetData>
    <row r="2" spans="2:14" ht="15.75" thickBot="1" x14ac:dyDescent="0.3"/>
    <row r="3" spans="2:14" x14ac:dyDescent="0.25">
      <c r="B3" s="20" t="s">
        <v>107</v>
      </c>
      <c r="C3" s="21"/>
    </row>
    <row r="4" spans="2:14" x14ac:dyDescent="0.25">
      <c r="B4" s="52" t="s">
        <v>108</v>
      </c>
      <c r="C4" s="53"/>
    </row>
    <row r="5" spans="2:14" ht="15.75" thickBot="1" x14ac:dyDescent="0.3">
      <c r="B5" s="22" t="s">
        <v>242</v>
      </c>
      <c r="C5" s="23"/>
    </row>
    <row r="7" spans="2:14" x14ac:dyDescent="0.25">
      <c r="B7" s="86" t="s">
        <v>121</v>
      </c>
      <c r="C7" s="86" t="s">
        <v>112</v>
      </c>
      <c r="D7" s="86" t="s">
        <v>89</v>
      </c>
      <c r="E7" s="86" t="s">
        <v>114</v>
      </c>
      <c r="F7" s="86" t="s">
        <v>115</v>
      </c>
      <c r="G7" s="86" t="s">
        <v>116</v>
      </c>
      <c r="H7" s="86" t="s">
        <v>117</v>
      </c>
      <c r="I7" s="85" t="s">
        <v>109</v>
      </c>
      <c r="J7" s="85"/>
      <c r="K7" s="85"/>
      <c r="L7" s="85"/>
      <c r="M7" s="85"/>
      <c r="N7" s="85"/>
    </row>
    <row r="8" spans="2:14" x14ac:dyDescent="0.25">
      <c r="B8" s="86"/>
      <c r="C8" s="86"/>
      <c r="D8" s="86"/>
      <c r="E8" s="86"/>
      <c r="F8" s="86"/>
      <c r="G8" s="86"/>
      <c r="H8" s="86"/>
      <c r="I8" s="85" t="s">
        <v>110</v>
      </c>
      <c r="J8" s="85"/>
      <c r="K8" s="85"/>
      <c r="L8" s="85" t="s">
        <v>111</v>
      </c>
      <c r="M8" s="85"/>
      <c r="N8" s="85"/>
    </row>
    <row r="9" spans="2:14" x14ac:dyDescent="0.25">
      <c r="B9" s="86"/>
      <c r="C9" s="86"/>
      <c r="D9" s="86"/>
      <c r="E9" s="86"/>
      <c r="F9" s="86"/>
      <c r="G9" s="86"/>
      <c r="H9" s="86"/>
      <c r="I9" s="10" t="s">
        <v>120</v>
      </c>
      <c r="J9" s="10" t="s">
        <v>119</v>
      </c>
      <c r="K9" s="10" t="s">
        <v>96</v>
      </c>
      <c r="L9" s="10" t="s">
        <v>118</v>
      </c>
      <c r="M9" s="10" t="s">
        <v>119</v>
      </c>
      <c r="N9" s="10" t="s">
        <v>96</v>
      </c>
    </row>
    <row r="10" spans="2:14" x14ac:dyDescent="0.25">
      <c r="B10" s="1" t="s">
        <v>6</v>
      </c>
      <c r="C10" s="1"/>
      <c r="D10" s="1" t="str">
        <f>VLOOKUP(B10,'MASTER AKUN'!$A$5:$E$43,2,FALSE)</f>
        <v>Bank</v>
      </c>
      <c r="E10" s="1"/>
      <c r="F10" s="16">
        <v>25000000</v>
      </c>
      <c r="G10" s="16"/>
      <c r="H10" s="1"/>
      <c r="I10" s="1"/>
      <c r="J10" s="1"/>
      <c r="K10" s="1"/>
      <c r="L10" s="1"/>
      <c r="M10" s="1"/>
      <c r="N10" s="1"/>
    </row>
    <row r="11" spans="2:14" x14ac:dyDescent="0.25">
      <c r="B11" s="1" t="s">
        <v>56</v>
      </c>
      <c r="C11" s="1"/>
      <c r="D11" s="1" t="str">
        <f>VLOOKUP(B11,'MASTER AKUN'!$A$5:$E$43,2,FALSE)</f>
        <v>Penjualan</v>
      </c>
      <c r="E11" s="1" t="s">
        <v>90</v>
      </c>
      <c r="F11" s="16"/>
      <c r="G11" s="16">
        <v>22500000</v>
      </c>
      <c r="H11" s="1"/>
      <c r="I11" s="1"/>
      <c r="J11" s="1"/>
      <c r="K11" s="1"/>
      <c r="L11" s="1"/>
      <c r="M11" s="1"/>
      <c r="N11" s="1"/>
    </row>
    <row r="12" spans="2:14" x14ac:dyDescent="0.25">
      <c r="B12" s="1" t="s">
        <v>46</v>
      </c>
      <c r="C12" s="1"/>
      <c r="D12" s="1" t="str">
        <f>VLOOKUP(B12,'MASTER AKUN'!$A$5:$E$43,2,FALSE)</f>
        <v>PPN Keluaran</v>
      </c>
      <c r="E12" s="1"/>
      <c r="F12" s="16"/>
      <c r="G12" s="16">
        <v>2500000</v>
      </c>
      <c r="H12" s="1"/>
      <c r="I12" s="1"/>
      <c r="J12" s="1"/>
      <c r="K12" s="1"/>
      <c r="L12" s="1"/>
      <c r="M12" s="1"/>
      <c r="N12" s="1"/>
    </row>
    <row r="13" spans="2:14" x14ac:dyDescent="0.25">
      <c r="B13" s="1" t="s">
        <v>61</v>
      </c>
      <c r="C13" s="1"/>
      <c r="D13" s="1" t="str">
        <f>VLOOKUP(B13,'MASTER AKUN'!$A$5:$E$43,2,FALSE)</f>
        <v>Harga Pokok Penjualan</v>
      </c>
      <c r="E13" s="1"/>
      <c r="F13" s="16">
        <v>21000000</v>
      </c>
      <c r="G13" s="16"/>
      <c r="H13" s="1"/>
      <c r="I13" s="1"/>
      <c r="J13" s="1"/>
      <c r="K13" s="1"/>
      <c r="L13" s="1"/>
      <c r="M13" s="1"/>
      <c r="N13" s="1"/>
    </row>
    <row r="14" spans="2:14" x14ac:dyDescent="0.25">
      <c r="B14" s="1" t="s">
        <v>16</v>
      </c>
      <c r="C14" s="1"/>
      <c r="D14" s="1" t="str">
        <f>VLOOKUP(B14,'MASTER AKUN'!$A$5:$E$43,2,FALSE)</f>
        <v>Persediaan Barang Dagang</v>
      </c>
      <c r="E14" s="1"/>
      <c r="F14" s="16"/>
      <c r="G14" s="16">
        <v>21000000</v>
      </c>
      <c r="H14" s="1" t="s">
        <v>101</v>
      </c>
      <c r="I14" s="1"/>
      <c r="J14" s="1"/>
      <c r="K14" s="1"/>
      <c r="L14" s="1">
        <v>1</v>
      </c>
      <c r="M14" s="16">
        <v>21000000</v>
      </c>
      <c r="N14" s="16">
        <v>21000000</v>
      </c>
    </row>
    <row r="15" spans="2:14" x14ac:dyDescent="0.25">
      <c r="B15" s="1"/>
      <c r="C15" s="1"/>
      <c r="D15" s="1"/>
      <c r="E15" s="1"/>
      <c r="F15" s="16"/>
      <c r="G15" s="16"/>
      <c r="H15" s="1"/>
      <c r="I15" s="1"/>
      <c r="J15" s="1"/>
      <c r="K15" s="1"/>
      <c r="L15" s="1"/>
      <c r="M15" s="1"/>
      <c r="N15" s="1"/>
    </row>
    <row r="16" spans="2:14" x14ac:dyDescent="0.25">
      <c r="B16" s="75" t="s">
        <v>66</v>
      </c>
      <c r="C16" s="1"/>
      <c r="D16" s="1" t="str">
        <f>VLOOKUP(B16,'MASTER AKUN'!$A$5:$E$43,2,FALSE)</f>
        <v>Biaya Listrik, Telepon dan Air</v>
      </c>
      <c r="E16" s="1"/>
      <c r="F16" s="16">
        <v>5600000</v>
      </c>
      <c r="G16" s="16"/>
      <c r="H16" s="1"/>
      <c r="I16" s="1"/>
      <c r="J16" s="1"/>
      <c r="K16" s="1"/>
      <c r="L16" s="1"/>
      <c r="M16" s="1"/>
      <c r="N16" s="1"/>
    </row>
    <row r="17" spans="2:14" x14ac:dyDescent="0.25">
      <c r="B17" s="1" t="s">
        <v>6</v>
      </c>
      <c r="C17" s="1"/>
      <c r="D17" s="1" t="str">
        <f>VLOOKUP(B17,'MASTER AKUN'!$A$5:$E$43,2,FALSE)</f>
        <v>Bank</v>
      </c>
      <c r="E17" s="1"/>
      <c r="F17" s="16"/>
      <c r="G17" s="16">
        <v>5600000</v>
      </c>
      <c r="H17" s="1"/>
      <c r="I17" s="1"/>
      <c r="J17" s="1"/>
      <c r="K17" s="1"/>
      <c r="L17" s="1"/>
      <c r="M17" s="1"/>
      <c r="N17" s="1"/>
    </row>
    <row r="18" spans="2:14" x14ac:dyDescent="0.25">
      <c r="B18" s="1"/>
      <c r="C18" s="1"/>
      <c r="D18" s="1" t="e">
        <f>VLOOKUP(B18,'MASTER AKUN'!$A$5:$E$43,2,FALSE)</f>
        <v>#N/A</v>
      </c>
      <c r="E18" s="1"/>
      <c r="F18" s="16"/>
      <c r="G18" s="16"/>
      <c r="H18" s="1"/>
      <c r="I18" s="1"/>
      <c r="J18" s="1"/>
      <c r="K18" s="1"/>
      <c r="L18" s="1"/>
      <c r="M18" s="1"/>
      <c r="N18" s="1"/>
    </row>
    <row r="19" spans="2:14" x14ac:dyDescent="0.25">
      <c r="B19" s="75" t="s">
        <v>62</v>
      </c>
      <c r="C19" s="1"/>
      <c r="D19" s="1" t="str">
        <f>VLOOKUP(B19,'MASTER AKUN'!$A$5:$E$43,2,FALSE)</f>
        <v>Biaya gaji dan upah penjualan</v>
      </c>
      <c r="E19" s="1"/>
      <c r="F19" s="16">
        <v>14000000</v>
      </c>
      <c r="G19" s="16"/>
      <c r="H19" s="1"/>
      <c r="I19" s="1"/>
      <c r="J19" s="1"/>
      <c r="K19" s="1"/>
      <c r="L19" s="1"/>
      <c r="M19" s="1"/>
      <c r="N19" s="1"/>
    </row>
    <row r="20" spans="2:14" x14ac:dyDescent="0.25">
      <c r="B20" s="76" t="s">
        <v>64</v>
      </c>
      <c r="C20" s="1"/>
      <c r="D20" s="1" t="str">
        <f>VLOOKUP(B20,'MASTER AKUN'!$A$5:$E$43,2,FALSE)</f>
        <v>Biaya Gaji dan Upah Adm</v>
      </c>
      <c r="E20" s="1"/>
      <c r="F20" s="16">
        <v>14000000</v>
      </c>
      <c r="G20" s="16"/>
      <c r="H20" s="1"/>
      <c r="I20" s="1"/>
      <c r="J20" s="1"/>
      <c r="K20" s="1"/>
      <c r="L20" s="1"/>
      <c r="M20" s="1"/>
      <c r="N20" s="1"/>
    </row>
    <row r="21" spans="2:14" x14ac:dyDescent="0.25">
      <c r="B21" s="1" t="s">
        <v>6</v>
      </c>
      <c r="C21" s="1"/>
      <c r="D21" s="1" t="str">
        <f>VLOOKUP(B21,'MASTER AKUN'!$A$5:$E$43,2,FALSE)</f>
        <v>Bank</v>
      </c>
      <c r="E21" s="1"/>
      <c r="F21" s="16"/>
      <c r="G21" s="16">
        <v>28000000</v>
      </c>
      <c r="H21" s="1"/>
      <c r="I21" s="1"/>
      <c r="J21" s="1"/>
      <c r="K21" s="1"/>
      <c r="L21" s="1"/>
      <c r="M21" s="1"/>
      <c r="N21" s="1"/>
    </row>
    <row r="22" spans="2:14" x14ac:dyDescent="0.25">
      <c r="B22" s="1"/>
      <c r="C22" s="1"/>
      <c r="D22" s="1"/>
      <c r="E22" s="1"/>
      <c r="F22" s="16"/>
      <c r="G22" s="16"/>
      <c r="H22" s="1"/>
      <c r="I22" s="1"/>
      <c r="J22" s="1"/>
      <c r="K22" s="1"/>
      <c r="L22" s="1"/>
      <c r="M22" s="1"/>
      <c r="N22" s="1"/>
    </row>
    <row r="23" spans="2:14" x14ac:dyDescent="0.25">
      <c r="B23" s="75" t="s">
        <v>70</v>
      </c>
      <c r="C23" s="1"/>
      <c r="D23" s="1" t="str">
        <f>VLOOKUP(B23,'MASTER AKUN'!$A$5:$E$43,2,FALSE)</f>
        <v>Biaya Entertain</v>
      </c>
      <c r="E23" s="1"/>
      <c r="F23" s="16">
        <v>475000</v>
      </c>
      <c r="G23" s="16"/>
      <c r="H23" s="1"/>
      <c r="I23" s="1"/>
      <c r="J23" s="1"/>
      <c r="K23" s="1"/>
      <c r="L23" s="1"/>
      <c r="M23" s="1"/>
      <c r="N23" s="1"/>
    </row>
    <row r="24" spans="2:14" x14ac:dyDescent="0.25">
      <c r="B24" s="1" t="s">
        <v>4</v>
      </c>
      <c r="C24" s="1"/>
      <c r="D24" s="1" t="str">
        <f>VLOOKUP(B24,'MASTER AKUN'!$A$5:$E$43,2,FALSE)</f>
        <v>Kas Kecil</v>
      </c>
      <c r="E24" s="1"/>
      <c r="F24" s="16"/>
      <c r="G24" s="16">
        <v>475000</v>
      </c>
      <c r="H24" s="1"/>
      <c r="I24" s="1"/>
      <c r="J24" s="1"/>
      <c r="K24" s="1"/>
      <c r="L24" s="1"/>
      <c r="M24" s="1"/>
      <c r="N24" s="1"/>
    </row>
    <row r="25" spans="2:14" x14ac:dyDescent="0.25">
      <c r="B25" s="1"/>
      <c r="C25" s="1"/>
      <c r="D25" s="1" t="e">
        <f>VLOOKUP(B25,'MASTER AKUN'!$A$5:$E$43,2,FALSE)</f>
        <v>#N/A</v>
      </c>
      <c r="E25" s="1"/>
      <c r="F25" s="16"/>
      <c r="G25" s="16"/>
      <c r="H25" s="1"/>
      <c r="I25" s="1"/>
      <c r="J25" s="1"/>
      <c r="K25" s="1"/>
      <c r="L25" s="1"/>
      <c r="M25" s="1"/>
      <c r="N25" s="1"/>
    </row>
    <row r="26" spans="2:14" x14ac:dyDescent="0.25">
      <c r="B26" s="76" t="s">
        <v>83</v>
      </c>
      <c r="C26" s="1"/>
      <c r="D26" s="1" t="str">
        <f>VLOOKUP(B26,'MASTER AKUN'!$A$5:$E$43,2,FALSE)</f>
        <v>Retur Penjualan</v>
      </c>
      <c r="E26" s="1"/>
      <c r="F26" s="16">
        <v>22500000</v>
      </c>
      <c r="G26" s="16"/>
      <c r="H26" s="1"/>
      <c r="I26" s="1"/>
      <c r="J26" s="1"/>
      <c r="K26" s="1"/>
      <c r="L26" s="1"/>
      <c r="M26" s="1"/>
      <c r="N26" s="1"/>
    </row>
    <row r="27" spans="2:14" x14ac:dyDescent="0.25">
      <c r="B27" s="1" t="s">
        <v>46</v>
      </c>
      <c r="C27" s="1"/>
      <c r="D27" s="1" t="str">
        <f>VLOOKUP(B27,'MASTER AKUN'!$A$5:$E$43,2,FALSE)</f>
        <v>PPN Keluaran</v>
      </c>
      <c r="E27" s="1"/>
      <c r="F27" s="16">
        <v>2500000</v>
      </c>
      <c r="G27" s="16"/>
      <c r="H27" s="1"/>
      <c r="I27" s="1"/>
      <c r="J27" s="1"/>
      <c r="K27" s="1"/>
      <c r="L27" s="1"/>
      <c r="M27" s="1"/>
      <c r="N27" s="1"/>
    </row>
    <row r="28" spans="2:14" x14ac:dyDescent="0.25">
      <c r="B28" s="81" t="s">
        <v>6</v>
      </c>
      <c r="C28" s="1"/>
      <c r="D28" s="1" t="str">
        <f>VLOOKUP(B28,'MASTER AKUN'!$A$5:$E$43,2,FALSE)</f>
        <v>Bank</v>
      </c>
      <c r="E28" s="1"/>
      <c r="F28" s="16"/>
      <c r="G28" s="16">
        <v>25000000</v>
      </c>
      <c r="H28" s="1"/>
      <c r="I28" s="1"/>
      <c r="J28" s="1"/>
      <c r="K28" s="1"/>
      <c r="L28" s="1"/>
      <c r="M28" s="1"/>
      <c r="N28" s="1"/>
    </row>
    <row r="29" spans="2:14" x14ac:dyDescent="0.25">
      <c r="B29" s="1" t="s">
        <v>16</v>
      </c>
      <c r="C29" s="1"/>
      <c r="D29" s="1" t="str">
        <f>VLOOKUP(B29,'MASTER AKUN'!$A$5:$E$43,2,FALSE)</f>
        <v>Persediaan Barang Dagang</v>
      </c>
      <c r="E29" s="1"/>
      <c r="F29" s="16">
        <v>21000000</v>
      </c>
      <c r="G29" s="16"/>
      <c r="H29" s="1" t="s">
        <v>101</v>
      </c>
      <c r="I29" s="1">
        <v>1</v>
      </c>
      <c r="J29" s="16">
        <v>21000000</v>
      </c>
      <c r="K29" s="16">
        <v>21000000</v>
      </c>
      <c r="L29" s="1"/>
      <c r="M29" s="1"/>
      <c r="N29" s="1"/>
    </row>
    <row r="30" spans="2:14" x14ac:dyDescent="0.25">
      <c r="B30" s="1" t="s">
        <v>61</v>
      </c>
      <c r="C30" s="1"/>
      <c r="D30" s="1" t="str">
        <f>VLOOKUP(B30,'MASTER AKUN'!$A$5:$E$43,2,FALSE)</f>
        <v>Harga Pokok Penjualan</v>
      </c>
      <c r="E30" s="1"/>
      <c r="F30" s="16"/>
      <c r="G30" s="16">
        <v>21000000</v>
      </c>
      <c r="H30" s="1"/>
      <c r="I30" s="1"/>
      <c r="J30" s="1"/>
      <c r="K30" s="1"/>
      <c r="L30" s="1"/>
      <c r="M30" s="1"/>
      <c r="N30" s="1"/>
    </row>
    <row r="31" spans="2:14" x14ac:dyDescent="0.25">
      <c r="B31" s="1"/>
      <c r="C31" s="1"/>
      <c r="D31" s="1" t="e">
        <f>VLOOKUP(B31,'MASTER AKUN'!$A$5:$E$43,2,FALSE)</f>
        <v>#N/A</v>
      </c>
      <c r="E31" s="1"/>
      <c r="F31" s="16"/>
      <c r="G31" s="16"/>
      <c r="H31" s="1"/>
      <c r="I31" s="1"/>
      <c r="J31" s="1"/>
      <c r="K31" s="1"/>
      <c r="L31" s="1"/>
      <c r="M31" s="1"/>
      <c r="N31" s="1"/>
    </row>
    <row r="32" spans="2:14" x14ac:dyDescent="0.25">
      <c r="B32" s="1"/>
      <c r="C32" s="1"/>
      <c r="D32" s="1" t="e">
        <f>VLOOKUP(B32,'MASTER AKUN'!$A$5:$E$43,2,FALSE)</f>
        <v>#N/A</v>
      </c>
      <c r="E32" s="1"/>
      <c r="F32" s="16"/>
      <c r="G32" s="16"/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"/>
      <c r="D33" s="1" t="e">
        <f>VLOOKUP(B33,'MASTER AKUN'!$A$5:$E$43,2,FALSE)</f>
        <v>#N/A</v>
      </c>
      <c r="E33" s="1"/>
      <c r="F33" s="16"/>
      <c r="G33" s="16"/>
      <c r="H33" s="1"/>
      <c r="I33" s="1"/>
      <c r="J33" s="1"/>
      <c r="K33" s="1"/>
      <c r="L33" s="1"/>
      <c r="M33" s="1"/>
      <c r="N33" s="1"/>
    </row>
    <row r="34" spans="2:14" x14ac:dyDescent="0.25">
      <c r="B34" s="1"/>
      <c r="C34" s="1"/>
      <c r="D34" s="1" t="e">
        <f>VLOOKUP(B34,'MASTER AKUN'!$A$5:$E$43,2,FALSE)</f>
        <v>#N/A</v>
      </c>
      <c r="E34" s="1"/>
      <c r="F34" s="16"/>
      <c r="G34" s="16"/>
      <c r="H34" s="1"/>
      <c r="I34" s="1"/>
      <c r="J34" s="1"/>
      <c r="K34" s="1"/>
      <c r="L34" s="1"/>
      <c r="M34" s="1"/>
      <c r="N34" s="1"/>
    </row>
    <row r="35" spans="2:14" x14ac:dyDescent="0.25">
      <c r="B35" s="77"/>
      <c r="C35" s="77"/>
      <c r="D35" s="10" t="s">
        <v>235</v>
      </c>
      <c r="E35" s="10"/>
      <c r="F35" s="18">
        <f>SUM(F10:F30)</f>
        <v>126075000</v>
      </c>
      <c r="G35" s="18">
        <f>SUM(G11:G31)</f>
        <v>126075000</v>
      </c>
      <c r="H35" s="77"/>
      <c r="I35" s="77"/>
      <c r="J35" s="77"/>
      <c r="K35" s="77"/>
      <c r="L35" s="77"/>
      <c r="M35" s="77"/>
      <c r="N35" s="77"/>
    </row>
  </sheetData>
  <mergeCells count="10">
    <mergeCell ref="E7:E9"/>
    <mergeCell ref="D7:D9"/>
    <mergeCell ref="C7:C9"/>
    <mergeCell ref="B7:B9"/>
    <mergeCell ref="F7:F9"/>
    <mergeCell ref="I8:K8"/>
    <mergeCell ref="L8:N8"/>
    <mergeCell ref="I7:N7"/>
    <mergeCell ref="H7:H9"/>
    <mergeCell ref="G7:G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workbookViewId="0">
      <selection activeCell="J12" sqref="J12"/>
    </sheetView>
  </sheetViews>
  <sheetFormatPr defaultRowHeight="15" x14ac:dyDescent="0.25"/>
  <cols>
    <col min="2" max="2" width="10.85546875" customWidth="1"/>
    <col min="4" max="4" width="25.5703125" customWidth="1"/>
    <col min="6" max="6" width="17.28515625" customWidth="1"/>
    <col min="7" max="7" width="21.42578125" customWidth="1"/>
    <col min="8" max="8" width="17" customWidth="1"/>
    <col min="9" max="9" width="24.5703125" customWidth="1"/>
  </cols>
  <sheetData>
    <row r="2" spans="2:9" ht="15.75" thickBot="1" x14ac:dyDescent="0.3"/>
    <row r="3" spans="2:9" x14ac:dyDescent="0.25">
      <c r="B3" s="20" t="s">
        <v>107</v>
      </c>
      <c r="C3" s="31"/>
      <c r="D3" s="21"/>
    </row>
    <row r="4" spans="2:9" ht="15.75" thickBot="1" x14ac:dyDescent="0.3">
      <c r="B4" s="22" t="s">
        <v>122</v>
      </c>
      <c r="C4" s="32"/>
      <c r="D4" s="23"/>
    </row>
    <row r="5" spans="2:9" ht="15.75" thickBot="1" x14ac:dyDescent="0.3"/>
    <row r="6" spans="2:9" x14ac:dyDescent="0.25">
      <c r="B6" s="33" t="s">
        <v>123</v>
      </c>
      <c r="C6" s="34"/>
      <c r="D6" s="34" t="s">
        <v>90</v>
      </c>
      <c r="E6" s="34"/>
      <c r="F6" s="34"/>
      <c r="G6" s="34"/>
      <c r="H6" s="34"/>
      <c r="I6" s="35"/>
    </row>
    <row r="7" spans="2:9" x14ac:dyDescent="0.25">
      <c r="B7" s="36" t="s">
        <v>124</v>
      </c>
      <c r="C7" s="19"/>
      <c r="D7" s="19" t="str">
        <f>VLOOKUP(D6,'MASTER AKUN'!$G$7:$J$9,2,FALSE)</f>
        <v>Miraco Digital</v>
      </c>
      <c r="E7" s="19"/>
      <c r="F7" s="19"/>
      <c r="G7" s="19"/>
      <c r="H7" s="19"/>
      <c r="I7" s="37"/>
    </row>
    <row r="8" spans="2:9" ht="15.75" thickBot="1" x14ac:dyDescent="0.3">
      <c r="B8" s="36"/>
      <c r="C8" s="19"/>
      <c r="D8" s="19"/>
      <c r="E8" s="19"/>
      <c r="F8" s="19"/>
      <c r="G8" s="19"/>
      <c r="H8" s="19"/>
      <c r="I8" s="37"/>
    </row>
    <row r="9" spans="2:9" x14ac:dyDescent="0.25">
      <c r="B9" s="91" t="s">
        <v>112</v>
      </c>
      <c r="C9" s="93" t="s">
        <v>113</v>
      </c>
      <c r="D9" s="93" t="s">
        <v>89</v>
      </c>
      <c r="E9" s="93" t="s">
        <v>125</v>
      </c>
      <c r="F9" s="87" t="s">
        <v>115</v>
      </c>
      <c r="G9" s="87" t="s">
        <v>116</v>
      </c>
      <c r="H9" s="89" t="s">
        <v>126</v>
      </c>
      <c r="I9" s="90"/>
    </row>
    <row r="10" spans="2:9" x14ac:dyDescent="0.25">
      <c r="B10" s="92"/>
      <c r="C10" s="85"/>
      <c r="D10" s="85"/>
      <c r="E10" s="85"/>
      <c r="F10" s="88"/>
      <c r="G10" s="88"/>
      <c r="H10" s="9" t="s">
        <v>115</v>
      </c>
      <c r="I10" s="44" t="s">
        <v>116</v>
      </c>
    </row>
    <row r="11" spans="2:9" x14ac:dyDescent="0.25">
      <c r="B11" s="24">
        <v>44166</v>
      </c>
      <c r="C11" s="1"/>
      <c r="D11" s="1" t="s">
        <v>127</v>
      </c>
      <c r="E11" s="1"/>
      <c r="F11" s="1"/>
      <c r="G11" s="1"/>
      <c r="H11" s="2">
        <f>VLOOKUP(D6,'MASTER AKUN'!$G$7:$I$9,3,FALSE)</f>
        <v>104000000</v>
      </c>
      <c r="I11" s="25" t="e">
        <f>VLOOKUP(I10,'MASTER AKUN'!$G$7:$J$9,2,FALSE)</f>
        <v>#N/A</v>
      </c>
    </row>
    <row r="12" spans="2:9" x14ac:dyDescent="0.25">
      <c r="B12" s="26"/>
      <c r="C12" s="1"/>
      <c r="D12" s="1"/>
      <c r="E12" s="1"/>
      <c r="F12" s="1"/>
      <c r="G12" s="16"/>
      <c r="H12" s="2"/>
      <c r="I12" s="25"/>
    </row>
    <row r="13" spans="2:9" x14ac:dyDescent="0.25">
      <c r="B13" s="26"/>
      <c r="C13" s="1"/>
      <c r="D13" s="1"/>
      <c r="E13" s="1"/>
      <c r="F13" s="1"/>
      <c r="G13" s="1"/>
      <c r="H13" s="2"/>
      <c r="I13" s="25"/>
    </row>
    <row r="14" spans="2:9" ht="15.75" thickBot="1" x14ac:dyDescent="0.3">
      <c r="B14" s="27"/>
      <c r="C14" s="28"/>
      <c r="D14" s="28"/>
      <c r="E14" s="28"/>
      <c r="F14" s="28"/>
      <c r="G14" s="28"/>
      <c r="H14" s="29"/>
      <c r="I14" s="30"/>
    </row>
    <row r="15" spans="2:9" ht="15.75" thickBot="1" x14ac:dyDescent="0.3"/>
    <row r="16" spans="2:9" x14ac:dyDescent="0.25">
      <c r="B16" s="33" t="s">
        <v>123</v>
      </c>
      <c r="C16" s="34"/>
      <c r="D16" s="34" t="s">
        <v>91</v>
      </c>
      <c r="E16" s="34"/>
      <c r="F16" s="34"/>
      <c r="G16" s="34"/>
      <c r="H16" s="34"/>
      <c r="I16" s="35"/>
    </row>
    <row r="17" spans="2:9" x14ac:dyDescent="0.25">
      <c r="B17" s="36" t="s">
        <v>124</v>
      </c>
      <c r="C17" s="19"/>
      <c r="D17" s="19" t="str">
        <f>VLOOKUP(D16,'MASTER AKUN'!$G$7:$J$9,2,FALSE)</f>
        <v>Panorama Foto</v>
      </c>
      <c r="E17" s="19"/>
      <c r="F17" s="19"/>
      <c r="G17" s="19"/>
      <c r="H17" s="19"/>
      <c r="I17" s="37"/>
    </row>
    <row r="18" spans="2:9" ht="15.75" thickBot="1" x14ac:dyDescent="0.3">
      <c r="B18" s="36"/>
      <c r="C18" s="19"/>
      <c r="D18" s="19"/>
      <c r="E18" s="19"/>
      <c r="F18" s="19"/>
      <c r="G18" s="19"/>
      <c r="H18" s="19"/>
      <c r="I18" s="37"/>
    </row>
    <row r="19" spans="2:9" x14ac:dyDescent="0.25">
      <c r="B19" s="91" t="s">
        <v>112</v>
      </c>
      <c r="C19" s="93" t="s">
        <v>113</v>
      </c>
      <c r="D19" s="93" t="s">
        <v>89</v>
      </c>
      <c r="E19" s="93" t="s">
        <v>125</v>
      </c>
      <c r="F19" s="87" t="s">
        <v>115</v>
      </c>
      <c r="G19" s="87" t="s">
        <v>116</v>
      </c>
      <c r="H19" s="89" t="s">
        <v>126</v>
      </c>
      <c r="I19" s="90"/>
    </row>
    <row r="20" spans="2:9" x14ac:dyDescent="0.25">
      <c r="B20" s="92"/>
      <c r="C20" s="85"/>
      <c r="D20" s="85"/>
      <c r="E20" s="85"/>
      <c r="F20" s="88"/>
      <c r="G20" s="88"/>
      <c r="H20" s="9" t="s">
        <v>115</v>
      </c>
      <c r="I20" s="44" t="s">
        <v>116</v>
      </c>
    </row>
    <row r="21" spans="2:9" x14ac:dyDescent="0.25">
      <c r="B21" s="24"/>
      <c r="C21" s="1"/>
      <c r="D21" s="1" t="s">
        <v>127</v>
      </c>
      <c r="E21" s="1"/>
      <c r="F21" s="1"/>
      <c r="G21" s="1"/>
      <c r="H21" s="2">
        <f>VLOOKUP(D16,'MASTER AKUN'!$G$7:$I$9,3,FALSE)</f>
        <v>77500000</v>
      </c>
      <c r="I21" s="25" t="e">
        <f>VLOOKUP(I20,'MASTER AKUN'!$G$7:$J$9,2,FALSE)</f>
        <v>#N/A</v>
      </c>
    </row>
    <row r="22" spans="2:9" x14ac:dyDescent="0.25">
      <c r="B22" s="26"/>
      <c r="C22" s="1"/>
      <c r="D22" s="1"/>
      <c r="E22" s="1"/>
      <c r="F22" s="1"/>
      <c r="G22" s="1"/>
      <c r="H22" s="2"/>
      <c r="I22" s="25"/>
    </row>
    <row r="23" spans="2:9" x14ac:dyDescent="0.25">
      <c r="B23" s="26"/>
      <c r="C23" s="1"/>
      <c r="D23" s="1"/>
      <c r="E23" s="1"/>
      <c r="F23" s="1"/>
      <c r="G23" s="1"/>
      <c r="H23" s="2"/>
      <c r="I23" s="25"/>
    </row>
    <row r="24" spans="2:9" ht="15.75" thickBot="1" x14ac:dyDescent="0.3">
      <c r="B24" s="27"/>
      <c r="C24" s="28"/>
      <c r="D24" s="28"/>
      <c r="E24" s="28"/>
      <c r="F24" s="28"/>
      <c r="G24" s="28"/>
      <c r="H24" s="29"/>
      <c r="I24" s="30"/>
    </row>
    <row r="25" spans="2:9" ht="15.75" thickBot="1" x14ac:dyDescent="0.3"/>
    <row r="26" spans="2:9" x14ac:dyDescent="0.25">
      <c r="B26" s="33" t="s">
        <v>123</v>
      </c>
      <c r="C26" s="34"/>
      <c r="D26" s="34" t="s">
        <v>92</v>
      </c>
      <c r="E26" s="34"/>
      <c r="F26" s="34"/>
      <c r="G26" s="34"/>
      <c r="H26" s="34"/>
      <c r="I26" s="35"/>
    </row>
    <row r="27" spans="2:9" x14ac:dyDescent="0.25">
      <c r="B27" s="36" t="s">
        <v>124</v>
      </c>
      <c r="C27" s="19"/>
      <c r="D27" s="19" t="str">
        <f>VLOOKUP(D26,'MASTER AKUN'!$G$7:$J$9,2,FALSE)</f>
        <v>Muhammad Fadjar</v>
      </c>
      <c r="E27" s="19"/>
      <c r="F27" s="19"/>
      <c r="G27" s="19"/>
      <c r="H27" s="19"/>
      <c r="I27" s="37"/>
    </row>
    <row r="28" spans="2:9" ht="15.75" thickBot="1" x14ac:dyDescent="0.3">
      <c r="B28" s="36"/>
      <c r="C28" s="19"/>
      <c r="D28" s="19"/>
      <c r="E28" s="19"/>
      <c r="F28" s="19"/>
      <c r="G28" s="19"/>
      <c r="H28" s="19"/>
      <c r="I28" s="37"/>
    </row>
    <row r="29" spans="2:9" x14ac:dyDescent="0.25">
      <c r="B29" s="91" t="s">
        <v>112</v>
      </c>
      <c r="C29" s="93" t="s">
        <v>113</v>
      </c>
      <c r="D29" s="93" t="s">
        <v>89</v>
      </c>
      <c r="E29" s="93" t="s">
        <v>125</v>
      </c>
      <c r="F29" s="87" t="s">
        <v>115</v>
      </c>
      <c r="G29" s="87" t="s">
        <v>116</v>
      </c>
      <c r="H29" s="89" t="s">
        <v>126</v>
      </c>
      <c r="I29" s="90"/>
    </row>
    <row r="30" spans="2:9" x14ac:dyDescent="0.25">
      <c r="B30" s="92"/>
      <c r="C30" s="85"/>
      <c r="D30" s="85"/>
      <c r="E30" s="85"/>
      <c r="F30" s="88"/>
      <c r="G30" s="88"/>
      <c r="H30" s="9" t="s">
        <v>115</v>
      </c>
      <c r="I30" s="44" t="s">
        <v>116</v>
      </c>
    </row>
    <row r="31" spans="2:9" x14ac:dyDescent="0.25">
      <c r="B31" s="24"/>
      <c r="C31" s="1"/>
      <c r="D31" s="1" t="s">
        <v>127</v>
      </c>
      <c r="E31" s="1"/>
      <c r="F31" s="1"/>
      <c r="G31" s="1"/>
      <c r="H31" s="2">
        <f>VLOOKUP(D26,'MASTER AKUN'!$G$7:$I$9,3,FALSE)</f>
        <v>50000000</v>
      </c>
      <c r="I31" s="25" t="e">
        <f>VLOOKUP(I30,'MASTER AKUN'!$G$7:$J$9,2,FALSE)</f>
        <v>#N/A</v>
      </c>
    </row>
    <row r="32" spans="2:9" x14ac:dyDescent="0.25">
      <c r="B32" s="26"/>
      <c r="C32" s="1"/>
      <c r="D32" s="1"/>
      <c r="E32" s="1"/>
      <c r="F32" s="1"/>
      <c r="G32" s="1"/>
      <c r="H32" s="2"/>
      <c r="I32" s="25"/>
    </row>
    <row r="33" spans="2:9" x14ac:dyDescent="0.25">
      <c r="B33" s="26"/>
      <c r="C33" s="1"/>
      <c r="D33" s="1"/>
      <c r="E33" s="1"/>
      <c r="F33" s="1"/>
      <c r="G33" s="1"/>
      <c r="H33" s="2"/>
      <c r="I33" s="25"/>
    </row>
    <row r="34" spans="2:9" ht="15.75" thickBot="1" x14ac:dyDescent="0.3">
      <c r="B34" s="27"/>
      <c r="C34" s="28"/>
      <c r="D34" s="28"/>
      <c r="E34" s="28"/>
      <c r="F34" s="28"/>
      <c r="G34" s="28"/>
      <c r="H34" s="29"/>
      <c r="I34" s="30"/>
    </row>
  </sheetData>
  <mergeCells count="21">
    <mergeCell ref="H9:I9"/>
    <mergeCell ref="B9:B10"/>
    <mergeCell ref="C9:C10"/>
    <mergeCell ref="D9:D10"/>
    <mergeCell ref="E9:E10"/>
    <mergeCell ref="F9:F10"/>
    <mergeCell ref="G9:G10"/>
    <mergeCell ref="G19:G20"/>
    <mergeCell ref="H19:I19"/>
    <mergeCell ref="B29:B30"/>
    <mergeCell ref="C29:C30"/>
    <mergeCell ref="D29:D30"/>
    <mergeCell ref="E29:E30"/>
    <mergeCell ref="F29:F30"/>
    <mergeCell ref="G29:G30"/>
    <mergeCell ref="H29:I29"/>
    <mergeCell ref="B19:B20"/>
    <mergeCell ref="C19:C20"/>
    <mergeCell ref="D19:D20"/>
    <mergeCell ref="E19:E20"/>
    <mergeCell ref="F19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5"/>
  <sheetViews>
    <sheetView topLeftCell="A10" workbookViewId="0">
      <selection activeCell="L23" sqref="L23"/>
    </sheetView>
  </sheetViews>
  <sheetFormatPr defaultRowHeight="15" x14ac:dyDescent="0.25"/>
  <cols>
    <col min="2" max="2" width="8" customWidth="1"/>
    <col min="3" max="3" width="11.85546875" customWidth="1"/>
    <col min="4" max="4" width="29.28515625" customWidth="1"/>
    <col min="6" max="7" width="14" bestFit="1" customWidth="1"/>
    <col min="9" max="10" width="14" bestFit="1" customWidth="1"/>
    <col min="12" max="12" width="19.42578125" customWidth="1"/>
    <col min="13" max="13" width="24.5703125" customWidth="1"/>
  </cols>
  <sheetData>
    <row r="2" spans="2:13" ht="15.75" thickBot="1" x14ac:dyDescent="0.3"/>
    <row r="3" spans="2:13" x14ac:dyDescent="0.25">
      <c r="B3" s="20" t="s">
        <v>128</v>
      </c>
      <c r="C3" s="31"/>
      <c r="D3" s="21"/>
    </row>
    <row r="4" spans="2:13" ht="15.75" thickBot="1" x14ac:dyDescent="0.3">
      <c r="B4" s="22" t="s">
        <v>129</v>
      </c>
      <c r="C4" s="32"/>
      <c r="D4" s="23"/>
    </row>
    <row r="6" spans="2:13" ht="15.75" thickBot="1" x14ac:dyDescent="0.3"/>
    <row r="7" spans="2:13" x14ac:dyDescent="0.25">
      <c r="B7" s="33" t="s">
        <v>140</v>
      </c>
      <c r="C7" s="34"/>
      <c r="D7" s="34" t="s">
        <v>101</v>
      </c>
      <c r="E7" s="34"/>
      <c r="F7" s="34"/>
      <c r="G7" s="34"/>
      <c r="H7" s="34"/>
      <c r="I7" s="34"/>
      <c r="J7" s="34"/>
      <c r="K7" s="34"/>
      <c r="L7" s="40"/>
      <c r="M7" s="41"/>
    </row>
    <row r="8" spans="2:13" x14ac:dyDescent="0.25">
      <c r="B8" s="36" t="s">
        <v>141</v>
      </c>
      <c r="C8" s="19"/>
      <c r="D8" s="19" t="str">
        <f>VLOOKUP(D7,'MASTER AKUN'!$G$14:$J$16,2,FALSE)</f>
        <v>BARANG A</v>
      </c>
      <c r="E8" s="19"/>
      <c r="F8" s="19"/>
      <c r="G8" s="19"/>
      <c r="H8" s="19"/>
      <c r="I8" s="19"/>
      <c r="J8" s="19"/>
      <c r="K8" s="19"/>
      <c r="L8" s="42"/>
      <c r="M8" s="43"/>
    </row>
    <row r="9" spans="2:13" x14ac:dyDescent="0.25">
      <c r="B9" s="36"/>
      <c r="C9" s="19"/>
      <c r="D9" s="19"/>
      <c r="E9" s="19"/>
      <c r="F9" s="19"/>
      <c r="G9" s="19"/>
      <c r="H9" s="19"/>
      <c r="I9" s="19"/>
      <c r="J9" s="19"/>
      <c r="K9" s="19"/>
      <c r="L9" s="42"/>
      <c r="M9" s="43"/>
    </row>
    <row r="10" spans="2:13" x14ac:dyDescent="0.25">
      <c r="B10" s="95" t="s">
        <v>130</v>
      </c>
      <c r="C10" s="86" t="s">
        <v>131</v>
      </c>
      <c r="D10" s="86" t="s">
        <v>132</v>
      </c>
      <c r="E10" s="85" t="s">
        <v>133</v>
      </c>
      <c r="F10" s="85"/>
      <c r="G10" s="85"/>
      <c r="H10" s="85" t="s">
        <v>134</v>
      </c>
      <c r="I10" s="85"/>
      <c r="J10" s="85"/>
      <c r="K10" s="85" t="s">
        <v>135</v>
      </c>
      <c r="L10" s="85"/>
      <c r="M10" s="94"/>
    </row>
    <row r="11" spans="2:13" x14ac:dyDescent="0.25">
      <c r="B11" s="95"/>
      <c r="C11" s="86"/>
      <c r="D11" s="86"/>
      <c r="E11" s="10" t="s">
        <v>118</v>
      </c>
      <c r="F11" s="10" t="s">
        <v>136</v>
      </c>
      <c r="G11" s="10" t="s">
        <v>137</v>
      </c>
      <c r="H11" s="10" t="s">
        <v>118</v>
      </c>
      <c r="I11" s="10" t="s">
        <v>136</v>
      </c>
      <c r="J11" s="10" t="s">
        <v>137</v>
      </c>
      <c r="K11" s="10" t="s">
        <v>118</v>
      </c>
      <c r="L11" s="9" t="s">
        <v>136</v>
      </c>
      <c r="M11" s="44" t="s">
        <v>137</v>
      </c>
    </row>
    <row r="12" spans="2:13" x14ac:dyDescent="0.25">
      <c r="B12" s="26">
        <v>1</v>
      </c>
      <c r="C12" s="1"/>
      <c r="D12" s="1" t="s">
        <v>127</v>
      </c>
      <c r="E12" s="1"/>
      <c r="F12" s="1"/>
      <c r="G12" s="1"/>
      <c r="H12" s="1"/>
      <c r="I12" s="1"/>
      <c r="J12" s="1"/>
      <c r="K12" s="1">
        <f>VLOOKUP(D7,'MASTER AKUN'!$G$14:$K$16,3,FALSE)</f>
        <v>3</v>
      </c>
      <c r="L12" s="2">
        <f>VLOOKUP(D7,'MASTER AKUN'!$G$14:$K$16,4,FALSE)</f>
        <v>21000000</v>
      </c>
      <c r="M12" s="25">
        <f>K12*L12</f>
        <v>63000000</v>
      </c>
    </row>
    <row r="13" spans="2:13" x14ac:dyDescent="0.25">
      <c r="B13" s="26">
        <v>2</v>
      </c>
      <c r="C13" s="1"/>
      <c r="D13" s="1" t="s">
        <v>246</v>
      </c>
      <c r="E13" s="1"/>
      <c r="F13" s="1"/>
      <c r="G13" s="1"/>
      <c r="H13" s="1">
        <f ca="1">SUMIF('JURNAL UMUM'!$H$14:$N$14,'BUKU PEMBANTU PERSEDIAAN'!D7,'JURNAL UMUM'!L14)</f>
        <v>1</v>
      </c>
      <c r="I13" s="16">
        <f ca="1">SUMIF('JURNAL UMUM'!$H$14:$N$14,'BUKU PEMBANTU PERSEDIAAN'!D7,'JURNAL UMUM'!M14)</f>
        <v>21000000</v>
      </c>
      <c r="J13" s="16">
        <f ca="1">H13*I13</f>
        <v>21000000</v>
      </c>
      <c r="K13" s="1">
        <f ca="1">K12-H13</f>
        <v>2</v>
      </c>
      <c r="L13" s="2">
        <f ca="1">I13</f>
        <v>21000000</v>
      </c>
      <c r="M13" s="25">
        <f ca="1">K13*L13</f>
        <v>42000000</v>
      </c>
    </row>
    <row r="14" spans="2:13" x14ac:dyDescent="0.25">
      <c r="B14" s="26"/>
      <c r="C14" s="1"/>
      <c r="D14" s="1" t="s">
        <v>59</v>
      </c>
      <c r="E14" s="1">
        <f ca="1">SUMIF('JURNAL UMUM'!$H$29:$N$29,'BUKU PEMBANTU PERSEDIAAN'!D7,'JURNAL UMUM'!I29)</f>
        <v>1</v>
      </c>
      <c r="F14" s="16">
        <f ca="1">SUMIF('JURNAL UMUM'!$H$29:$N$29,'BUKU PEMBANTU PERSEDIAAN'!D7,'JURNAL UMUM'!J29)</f>
        <v>21000000</v>
      </c>
      <c r="G14" s="16">
        <f ca="1">E14*F14</f>
        <v>21000000</v>
      </c>
      <c r="H14" s="1"/>
      <c r="I14" s="1"/>
      <c r="J14" s="1"/>
      <c r="K14" s="1">
        <f ca="1">K13+E14</f>
        <v>3</v>
      </c>
      <c r="L14" s="2">
        <f ca="1">F14</f>
        <v>21000000</v>
      </c>
      <c r="M14" s="25">
        <f ca="1">K14*L14</f>
        <v>63000000</v>
      </c>
    </row>
    <row r="15" spans="2:13" ht="15.75" thickBot="1" x14ac:dyDescent="0.3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9"/>
      <c r="M15" s="30"/>
    </row>
    <row r="16" spans="2:13" ht="15.75" thickBot="1" x14ac:dyDescent="0.3"/>
    <row r="17" spans="2:13" x14ac:dyDescent="0.25">
      <c r="B17" s="33" t="s">
        <v>140</v>
      </c>
      <c r="C17" s="34"/>
      <c r="D17" s="34" t="s">
        <v>102</v>
      </c>
      <c r="E17" s="34"/>
      <c r="F17" s="34"/>
      <c r="G17" s="34"/>
      <c r="H17" s="34"/>
      <c r="I17" s="34"/>
      <c r="J17" s="34"/>
      <c r="K17" s="34"/>
      <c r="L17" s="40"/>
      <c r="M17" s="41"/>
    </row>
    <row r="18" spans="2:13" x14ac:dyDescent="0.25">
      <c r="B18" s="36" t="s">
        <v>141</v>
      </c>
      <c r="C18" s="19"/>
      <c r="D18" s="19" t="str">
        <f>VLOOKUP(D17,'MASTER AKUN'!$G$14:$J$16,2,FALSE)</f>
        <v>BARANG B</v>
      </c>
      <c r="E18" s="19"/>
      <c r="F18" s="19"/>
      <c r="G18" s="19"/>
      <c r="H18" s="19"/>
      <c r="I18" s="19"/>
      <c r="J18" s="19"/>
      <c r="K18" s="19"/>
      <c r="L18" s="42"/>
      <c r="M18" s="43"/>
    </row>
    <row r="19" spans="2:13" x14ac:dyDescent="0.25">
      <c r="B19" s="36"/>
      <c r="C19" s="19"/>
      <c r="D19" s="19"/>
      <c r="E19" s="19"/>
      <c r="F19" s="19"/>
      <c r="G19" s="19"/>
      <c r="H19" s="19"/>
      <c r="I19" s="19"/>
      <c r="J19" s="19"/>
      <c r="K19" s="19"/>
      <c r="L19" s="42"/>
      <c r="M19" s="43"/>
    </row>
    <row r="20" spans="2:13" x14ac:dyDescent="0.25">
      <c r="B20" s="95" t="s">
        <v>130</v>
      </c>
      <c r="C20" s="86" t="s">
        <v>131</v>
      </c>
      <c r="D20" s="86" t="s">
        <v>132</v>
      </c>
      <c r="E20" s="85" t="s">
        <v>133</v>
      </c>
      <c r="F20" s="85"/>
      <c r="G20" s="85"/>
      <c r="H20" s="85" t="s">
        <v>134</v>
      </c>
      <c r="I20" s="85"/>
      <c r="J20" s="85"/>
      <c r="K20" s="85" t="s">
        <v>135</v>
      </c>
      <c r="L20" s="85"/>
      <c r="M20" s="94"/>
    </row>
    <row r="21" spans="2:13" x14ac:dyDescent="0.25">
      <c r="B21" s="95"/>
      <c r="C21" s="86"/>
      <c r="D21" s="86"/>
      <c r="E21" s="10" t="s">
        <v>118</v>
      </c>
      <c r="F21" s="10" t="s">
        <v>136</v>
      </c>
      <c r="G21" s="10" t="s">
        <v>137</v>
      </c>
      <c r="H21" s="10" t="s">
        <v>118</v>
      </c>
      <c r="I21" s="10" t="s">
        <v>136</v>
      </c>
      <c r="J21" s="10" t="s">
        <v>137</v>
      </c>
      <c r="K21" s="10" t="s">
        <v>118</v>
      </c>
      <c r="L21" s="9" t="s">
        <v>136</v>
      </c>
      <c r="M21" s="44" t="s">
        <v>137</v>
      </c>
    </row>
    <row r="22" spans="2:13" x14ac:dyDescent="0.25">
      <c r="B22" s="26">
        <v>1</v>
      </c>
      <c r="C22" s="1"/>
      <c r="D22" s="1" t="s">
        <v>127</v>
      </c>
      <c r="E22" s="1"/>
      <c r="F22" s="1"/>
      <c r="G22" s="1"/>
      <c r="H22" s="1"/>
      <c r="I22" s="1"/>
      <c r="J22" s="1"/>
      <c r="K22" s="1">
        <f>VLOOKUP(D17,'MASTER AKUN'!$G$14:$K$16,3,FALSE)</f>
        <v>2</v>
      </c>
      <c r="L22" s="2">
        <f>VLOOKUP(D17,'MASTER AKUN'!$G$14:$K$16,4,FALSE)</f>
        <v>18750000</v>
      </c>
      <c r="M22" s="25">
        <f>K22*L22</f>
        <v>37500000</v>
      </c>
    </row>
    <row r="23" spans="2:13" x14ac:dyDescent="0.25">
      <c r="B23" s="26">
        <v>2</v>
      </c>
      <c r="C23" s="1"/>
      <c r="D23" s="1" t="s">
        <v>139</v>
      </c>
      <c r="E23" s="1"/>
      <c r="F23" s="1"/>
      <c r="G23" s="1"/>
      <c r="H23" s="1"/>
      <c r="I23" s="1"/>
      <c r="J23" s="1"/>
      <c r="K23" s="1"/>
      <c r="L23" s="2"/>
      <c r="M23" s="25"/>
    </row>
    <row r="24" spans="2:13" x14ac:dyDescent="0.25">
      <c r="B24" s="26"/>
      <c r="C24" s="1"/>
      <c r="D24" s="1"/>
      <c r="E24" s="1"/>
      <c r="F24" s="1"/>
      <c r="G24" s="1"/>
      <c r="H24" s="1"/>
      <c r="I24" s="1"/>
      <c r="J24" s="1"/>
      <c r="K24" s="1"/>
      <c r="L24" s="2"/>
      <c r="M24" s="25"/>
    </row>
    <row r="25" spans="2:13" ht="15.75" thickBot="1" x14ac:dyDescent="0.3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30"/>
    </row>
    <row r="26" spans="2:13" ht="15.75" thickBot="1" x14ac:dyDescent="0.3"/>
    <row r="27" spans="2:13" x14ac:dyDescent="0.25">
      <c r="B27" s="33" t="s">
        <v>140</v>
      </c>
      <c r="C27" s="34"/>
      <c r="D27" s="34" t="s">
        <v>103</v>
      </c>
      <c r="E27" s="34"/>
      <c r="F27" s="34"/>
      <c r="G27" s="34"/>
      <c r="H27" s="34"/>
      <c r="I27" s="34"/>
      <c r="J27" s="34"/>
      <c r="K27" s="34"/>
      <c r="L27" s="40"/>
      <c r="M27" s="41"/>
    </row>
    <row r="28" spans="2:13" x14ac:dyDescent="0.25">
      <c r="B28" s="36" t="s">
        <v>141</v>
      </c>
      <c r="C28" s="19"/>
      <c r="D28" s="19" t="str">
        <f>VLOOKUP(D27,'MASTER AKUN'!$G$14:$J$16,2,FALSE)</f>
        <v>BARANG C</v>
      </c>
      <c r="E28" s="19"/>
      <c r="F28" s="19"/>
      <c r="G28" s="19"/>
      <c r="H28" s="19"/>
      <c r="I28" s="19"/>
      <c r="J28" s="19"/>
      <c r="K28" s="19"/>
      <c r="L28" s="42"/>
      <c r="M28" s="43"/>
    </row>
    <row r="29" spans="2:13" x14ac:dyDescent="0.25">
      <c r="B29" s="36"/>
      <c r="C29" s="19"/>
      <c r="D29" s="19"/>
      <c r="E29" s="19"/>
      <c r="F29" s="19"/>
      <c r="G29" s="19"/>
      <c r="H29" s="19"/>
      <c r="I29" s="19"/>
      <c r="J29" s="19"/>
      <c r="K29" s="19"/>
      <c r="L29" s="42"/>
      <c r="M29" s="43"/>
    </row>
    <row r="30" spans="2:13" x14ac:dyDescent="0.25">
      <c r="B30" s="95" t="s">
        <v>130</v>
      </c>
      <c r="C30" s="86" t="s">
        <v>131</v>
      </c>
      <c r="D30" s="86" t="s">
        <v>132</v>
      </c>
      <c r="E30" s="85" t="s">
        <v>133</v>
      </c>
      <c r="F30" s="85"/>
      <c r="G30" s="85"/>
      <c r="H30" s="85" t="s">
        <v>134</v>
      </c>
      <c r="I30" s="85"/>
      <c r="J30" s="85"/>
      <c r="K30" s="85" t="s">
        <v>135</v>
      </c>
      <c r="L30" s="85"/>
      <c r="M30" s="94"/>
    </row>
    <row r="31" spans="2:13" x14ac:dyDescent="0.25">
      <c r="B31" s="95"/>
      <c r="C31" s="86"/>
      <c r="D31" s="86"/>
      <c r="E31" s="10" t="s">
        <v>118</v>
      </c>
      <c r="F31" s="10" t="s">
        <v>136</v>
      </c>
      <c r="G31" s="10" t="s">
        <v>137</v>
      </c>
      <c r="H31" s="10" t="s">
        <v>118</v>
      </c>
      <c r="I31" s="10" t="s">
        <v>136</v>
      </c>
      <c r="J31" s="10" t="s">
        <v>137</v>
      </c>
      <c r="K31" s="10" t="s">
        <v>118</v>
      </c>
      <c r="L31" s="9" t="s">
        <v>136</v>
      </c>
      <c r="M31" s="44" t="s">
        <v>137</v>
      </c>
    </row>
    <row r="32" spans="2:13" x14ac:dyDescent="0.25">
      <c r="B32" s="26">
        <v>1</v>
      </c>
      <c r="C32" s="1"/>
      <c r="D32" s="1" t="s">
        <v>127</v>
      </c>
      <c r="E32" s="1"/>
      <c r="F32" s="1"/>
      <c r="G32" s="1"/>
      <c r="H32" s="1"/>
      <c r="I32" s="1"/>
      <c r="J32" s="1"/>
      <c r="K32" s="1">
        <f>VLOOKUP(D27,'MASTER AKUN'!$G$14:$K$16,3,FALSE)</f>
        <v>1</v>
      </c>
      <c r="L32" s="2">
        <f>VLOOKUP(D27,'MASTER AKUN'!$G$14:$K$16,4,FALSE)</f>
        <v>15000000</v>
      </c>
      <c r="M32" s="25">
        <f>K32*L32</f>
        <v>15000000</v>
      </c>
    </row>
    <row r="33" spans="2:13" x14ac:dyDescent="0.25">
      <c r="B33" s="26">
        <v>2</v>
      </c>
      <c r="C33" s="1"/>
      <c r="D33" s="1" t="s">
        <v>139</v>
      </c>
      <c r="E33" s="1"/>
      <c r="F33" s="1"/>
      <c r="G33" s="1"/>
      <c r="H33" s="1"/>
      <c r="I33" s="1"/>
      <c r="J33" s="1"/>
      <c r="K33" s="1"/>
      <c r="L33" s="2"/>
      <c r="M33" s="25"/>
    </row>
    <row r="34" spans="2:13" x14ac:dyDescent="0.25">
      <c r="B34" s="26"/>
      <c r="C34" s="1"/>
      <c r="D34" s="1"/>
      <c r="E34" s="1"/>
      <c r="F34" s="1"/>
      <c r="G34" s="1"/>
      <c r="H34" s="1"/>
      <c r="I34" s="1"/>
      <c r="J34" s="1"/>
      <c r="K34" s="1"/>
      <c r="L34" s="2"/>
      <c r="M34" s="25"/>
    </row>
    <row r="35" spans="2:13" ht="15.75" thickBot="1" x14ac:dyDescent="0.3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9"/>
      <c r="M35" s="30"/>
    </row>
  </sheetData>
  <mergeCells count="18">
    <mergeCell ref="K20:M20"/>
    <mergeCell ref="B30:B31"/>
    <mergeCell ref="C30:C31"/>
    <mergeCell ref="D30:D31"/>
    <mergeCell ref="E30:G30"/>
    <mergeCell ref="H30:J30"/>
    <mergeCell ref="K30:M30"/>
    <mergeCell ref="B20:B21"/>
    <mergeCell ref="C20:C21"/>
    <mergeCell ref="D20:D21"/>
    <mergeCell ref="E20:G20"/>
    <mergeCell ref="H20:J20"/>
    <mergeCell ref="K10:M10"/>
    <mergeCell ref="B10:B11"/>
    <mergeCell ref="C10:C11"/>
    <mergeCell ref="D10:D11"/>
    <mergeCell ref="E10:G10"/>
    <mergeCell ref="H10:J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9"/>
  <sheetViews>
    <sheetView workbookViewId="0">
      <selection activeCell="G101" sqref="G101"/>
    </sheetView>
  </sheetViews>
  <sheetFormatPr defaultRowHeight="15" x14ac:dyDescent="0.25"/>
  <cols>
    <col min="3" max="3" width="11.42578125" customWidth="1"/>
    <col min="4" max="4" width="32" customWidth="1"/>
    <col min="6" max="6" width="18.85546875" style="17" customWidth="1"/>
    <col min="7" max="7" width="19" style="17" customWidth="1"/>
    <col min="8" max="8" width="18.140625" customWidth="1"/>
    <col min="9" max="9" width="19.5703125" customWidth="1"/>
  </cols>
  <sheetData>
    <row r="2" spans="2:9" ht="15.75" thickBot="1" x14ac:dyDescent="0.3"/>
    <row r="3" spans="2:9" x14ac:dyDescent="0.25">
      <c r="B3" s="20" t="s">
        <v>107</v>
      </c>
      <c r="C3" s="21"/>
    </row>
    <row r="4" spans="2:9" ht="15.75" thickBot="1" x14ac:dyDescent="0.3">
      <c r="B4" s="22" t="s">
        <v>142</v>
      </c>
      <c r="C4" s="23"/>
    </row>
    <row r="6" spans="2:9" ht="15.75" thickBot="1" x14ac:dyDescent="0.3"/>
    <row r="7" spans="2:9" x14ac:dyDescent="0.25">
      <c r="B7" s="33" t="s">
        <v>143</v>
      </c>
      <c r="C7" s="34"/>
      <c r="D7" s="34" t="s">
        <v>4</v>
      </c>
      <c r="E7" s="34"/>
      <c r="F7" s="78"/>
      <c r="G7" s="78"/>
      <c r="H7" s="40"/>
      <c r="I7" s="41"/>
    </row>
    <row r="8" spans="2:9" x14ac:dyDescent="0.25">
      <c r="B8" s="36" t="s">
        <v>144</v>
      </c>
      <c r="C8" s="19"/>
      <c r="D8" s="19" t="str">
        <f>VLOOKUP(D7,'MASTER AKUN'!$A$5:$C$43,2,FALSE)</f>
        <v>Kas Kecil</v>
      </c>
      <c r="E8" s="19"/>
      <c r="F8" s="79"/>
      <c r="G8" s="79"/>
      <c r="H8" s="42"/>
      <c r="I8" s="43"/>
    </row>
    <row r="9" spans="2:9" x14ac:dyDescent="0.25">
      <c r="B9" s="36"/>
      <c r="C9" s="19"/>
      <c r="D9" s="19"/>
      <c r="E9" s="19"/>
      <c r="F9" s="79"/>
      <c r="G9" s="79"/>
      <c r="H9" s="42"/>
      <c r="I9" s="43"/>
    </row>
    <row r="10" spans="2:9" x14ac:dyDescent="0.25">
      <c r="B10" s="98" t="s">
        <v>112</v>
      </c>
      <c r="C10" s="100" t="s">
        <v>113</v>
      </c>
      <c r="D10" s="100" t="s">
        <v>89</v>
      </c>
      <c r="E10" s="100" t="s">
        <v>114</v>
      </c>
      <c r="F10" s="103" t="s">
        <v>115</v>
      </c>
      <c r="G10" s="103" t="s">
        <v>116</v>
      </c>
      <c r="H10" s="96" t="s">
        <v>126</v>
      </c>
      <c r="I10" s="97"/>
    </row>
    <row r="11" spans="2:9" x14ac:dyDescent="0.25">
      <c r="B11" s="99"/>
      <c r="C11" s="101"/>
      <c r="D11" s="101"/>
      <c r="E11" s="101"/>
      <c r="F11" s="105"/>
      <c r="G11" s="105"/>
      <c r="H11" s="38" t="s">
        <v>115</v>
      </c>
      <c r="I11" s="39" t="s">
        <v>116</v>
      </c>
    </row>
    <row r="12" spans="2:9" x14ac:dyDescent="0.25">
      <c r="B12" s="26" t="s">
        <v>138</v>
      </c>
      <c r="C12" s="1"/>
      <c r="D12" s="1" t="s">
        <v>127</v>
      </c>
      <c r="E12" s="1"/>
      <c r="F12" s="16"/>
      <c r="G12" s="16"/>
      <c r="H12" s="16">
        <f>VLOOKUP(D7,'MASTER AKUN'!$A$5:$E$43,4,FALSE)</f>
        <v>5000000</v>
      </c>
      <c r="I12" s="16">
        <f>VLOOKUP(D7,'MASTER AKUN'!$A$5:$E$43,5,FALSE)</f>
        <v>0</v>
      </c>
    </row>
    <row r="13" spans="2:9" x14ac:dyDescent="0.25">
      <c r="B13" s="26"/>
      <c r="C13" s="1"/>
      <c r="D13" s="1" t="s">
        <v>236</v>
      </c>
      <c r="E13" s="1"/>
      <c r="F13" s="16"/>
      <c r="G13" s="16">
        <f ca="1">SUMIF('JURNAL UMUM'!$B$10:$G$27,'BUKU BESAR'!D7,'JURNAL UMUM'!$G$10:$G$27)</f>
        <v>475000</v>
      </c>
      <c r="H13" s="2">
        <f ca="1">IF(H12+F13&gt;I12+G13,H12+F13-I12-G13,0)</f>
        <v>4525000</v>
      </c>
      <c r="I13" s="25"/>
    </row>
    <row r="14" spans="2:9" x14ac:dyDescent="0.25">
      <c r="B14" s="26"/>
      <c r="C14" s="1"/>
      <c r="D14" s="1"/>
      <c r="E14" s="1"/>
      <c r="F14" s="16"/>
      <c r="G14" s="16"/>
      <c r="H14" s="2"/>
      <c r="I14" s="25"/>
    </row>
    <row r="15" spans="2:9" x14ac:dyDescent="0.25">
      <c r="B15" s="26"/>
      <c r="C15" s="1"/>
      <c r="D15" s="1"/>
      <c r="E15" s="1"/>
      <c r="F15" s="16"/>
      <c r="G15" s="16"/>
      <c r="H15" s="2"/>
      <c r="I15" s="25"/>
    </row>
    <row r="16" spans="2:9" ht="15.75" thickBot="1" x14ac:dyDescent="0.3"/>
    <row r="17" spans="2:9" x14ac:dyDescent="0.25">
      <c r="B17" s="33" t="s">
        <v>143</v>
      </c>
      <c r="C17" s="34"/>
      <c r="D17" s="34" t="s">
        <v>6</v>
      </c>
      <c r="E17" s="34"/>
      <c r="F17" s="78"/>
      <c r="G17" s="78"/>
      <c r="H17" s="40"/>
      <c r="I17" s="41"/>
    </row>
    <row r="18" spans="2:9" x14ac:dyDescent="0.25">
      <c r="B18" s="36" t="s">
        <v>144</v>
      </c>
      <c r="C18" s="19"/>
      <c r="D18" s="19" t="str">
        <f>VLOOKUP(D17,'MASTER AKUN'!$A$5:$C$43,2,FALSE)</f>
        <v>Bank</v>
      </c>
      <c r="E18" s="19"/>
      <c r="F18" s="79"/>
      <c r="G18" s="79"/>
      <c r="H18" s="42"/>
      <c r="I18" s="43"/>
    </row>
    <row r="19" spans="2:9" x14ac:dyDescent="0.25">
      <c r="B19" s="36"/>
      <c r="C19" s="19"/>
      <c r="D19" s="19"/>
      <c r="E19" s="19"/>
      <c r="F19" s="79"/>
      <c r="G19" s="79"/>
      <c r="H19" s="42"/>
      <c r="I19" s="43"/>
    </row>
    <row r="20" spans="2:9" x14ac:dyDescent="0.25">
      <c r="B20" s="98" t="s">
        <v>112</v>
      </c>
      <c r="C20" s="100" t="s">
        <v>113</v>
      </c>
      <c r="D20" s="100" t="s">
        <v>89</v>
      </c>
      <c r="E20" s="100" t="s">
        <v>114</v>
      </c>
      <c r="F20" s="103" t="s">
        <v>115</v>
      </c>
      <c r="G20" s="103" t="s">
        <v>116</v>
      </c>
      <c r="H20" s="96" t="s">
        <v>126</v>
      </c>
      <c r="I20" s="97"/>
    </row>
    <row r="21" spans="2:9" ht="15.75" thickBot="1" x14ac:dyDescent="0.3">
      <c r="B21" s="99"/>
      <c r="C21" s="101"/>
      <c r="D21" s="101"/>
      <c r="E21" s="102"/>
      <c r="F21" s="104"/>
      <c r="G21" s="104"/>
      <c r="H21" s="38" t="s">
        <v>115</v>
      </c>
      <c r="I21" s="39" t="s">
        <v>116</v>
      </c>
    </row>
    <row r="22" spans="2:9" x14ac:dyDescent="0.25">
      <c r="B22" s="26" t="s">
        <v>138</v>
      </c>
      <c r="C22" s="1"/>
      <c r="D22" s="1" t="s">
        <v>127</v>
      </c>
      <c r="E22" s="1"/>
      <c r="F22" s="16"/>
      <c r="G22" s="16"/>
      <c r="H22" s="2">
        <f>VLOOKUP(D17,'MASTER AKUN'!$A$5:$E$43,4,FALSE)</f>
        <v>208080282</v>
      </c>
      <c r="I22" s="16">
        <f>VLOOKUP(D17,'MASTER AKUN'!$A$5:$E$43,5,FALSE)</f>
        <v>0</v>
      </c>
    </row>
    <row r="23" spans="2:9" x14ac:dyDescent="0.25">
      <c r="B23" s="26"/>
      <c r="C23" s="1"/>
      <c r="D23" s="1" t="s">
        <v>237</v>
      </c>
      <c r="E23" s="1"/>
      <c r="F23" s="16">
        <f ca="1">SUMIF('JURNAL UMUM'!$B$10:$G$27,'BUKU BESAR'!D17,'JURNAL UMUM'!$F$10:$F$26)</f>
        <v>25000000</v>
      </c>
      <c r="G23" s="16"/>
      <c r="H23" s="2">
        <f ca="1">IF(H22+F23&gt;I22+G23,H22+F23-I22-G23,0)</f>
        <v>233080282</v>
      </c>
      <c r="I23" s="25"/>
    </row>
    <row r="24" spans="2:9" x14ac:dyDescent="0.25">
      <c r="B24" s="26"/>
      <c r="C24" s="1"/>
      <c r="D24" s="1" t="s">
        <v>238</v>
      </c>
      <c r="E24" s="1"/>
      <c r="F24" s="16"/>
      <c r="G24" s="16">
        <f ca="1">SUMIF('JURNAL UMUM'!$B$10:$G$17,'BUKU BESAR'!D17,'JURNAL UMUM'!$G$10:$G$17)</f>
        <v>5600000</v>
      </c>
      <c r="H24" s="2">
        <f ca="1">IF(H23+F24&gt;I23+G24,H23+F24-I23-G24,0)</f>
        <v>227480282</v>
      </c>
      <c r="I24" s="25"/>
    </row>
    <row r="25" spans="2:9" x14ac:dyDescent="0.25">
      <c r="B25" s="26"/>
      <c r="C25" s="1"/>
      <c r="D25" s="1" t="s">
        <v>239</v>
      </c>
      <c r="E25" s="1"/>
      <c r="F25" s="16"/>
      <c r="G25" s="16">
        <f ca="1">SUMIF('JURNAL UMUM'!$B$21:$G$21,'BUKU BESAR'!D17,'JURNAL UMUM'!G21)</f>
        <v>28000000</v>
      </c>
      <c r="H25" s="2">
        <f t="shared" ref="H25" ca="1" si="0">IF(H24+F25&gt;I24+G25,H24+F25-I24-G25,0)</f>
        <v>199480282</v>
      </c>
      <c r="I25" s="25"/>
    </row>
    <row r="26" spans="2:9" x14ac:dyDescent="0.25">
      <c r="B26" s="26"/>
      <c r="C26" s="1"/>
      <c r="D26" s="1"/>
      <c r="E26" s="1"/>
      <c r="F26" s="16"/>
      <c r="G26" s="16"/>
      <c r="H26" s="2"/>
      <c r="I26" s="25"/>
    </row>
    <row r="27" spans="2:9" x14ac:dyDescent="0.25">
      <c r="B27" s="26"/>
      <c r="C27" s="1"/>
      <c r="D27" s="1"/>
      <c r="E27" s="1"/>
      <c r="F27" s="16"/>
      <c r="G27" s="16"/>
      <c r="H27" s="2"/>
      <c r="I27" s="25"/>
    </row>
    <row r="28" spans="2:9" x14ac:dyDescent="0.25">
      <c r="B28" s="26"/>
      <c r="C28" s="1"/>
      <c r="D28" s="1"/>
      <c r="E28" s="1"/>
      <c r="F28" s="16"/>
      <c r="G28" s="16"/>
      <c r="H28" s="2"/>
      <c r="I28" s="25"/>
    </row>
    <row r="29" spans="2:9" x14ac:dyDescent="0.25">
      <c r="B29" s="26"/>
      <c r="C29" s="1"/>
      <c r="D29" s="1"/>
      <c r="E29" s="1"/>
      <c r="F29" s="16"/>
      <c r="G29" s="16"/>
      <c r="H29" s="2"/>
      <c r="I29" s="25"/>
    </row>
    <row r="30" spans="2:9" x14ac:dyDescent="0.25">
      <c r="B30" s="26"/>
      <c r="C30" s="1"/>
      <c r="D30" s="1"/>
      <c r="E30" s="1"/>
      <c r="F30" s="16"/>
      <c r="G30" s="16"/>
      <c r="H30" s="2"/>
      <c r="I30" s="25"/>
    </row>
    <row r="31" spans="2:9" ht="15.75" thickBot="1" x14ac:dyDescent="0.3">
      <c r="B31" s="27"/>
      <c r="C31" s="28"/>
      <c r="D31" s="28"/>
      <c r="E31" s="28"/>
      <c r="F31" s="80"/>
      <c r="G31" s="80"/>
      <c r="H31" s="29"/>
      <c r="I31" s="30"/>
    </row>
    <row r="32" spans="2:9" ht="15.75" thickBot="1" x14ac:dyDescent="0.3"/>
    <row r="33" spans="2:9" x14ac:dyDescent="0.25">
      <c r="B33" s="33" t="s">
        <v>143</v>
      </c>
      <c r="C33" s="34"/>
      <c r="D33" s="34" t="s">
        <v>8</v>
      </c>
      <c r="E33" s="34"/>
      <c r="F33" s="78"/>
      <c r="G33" s="78"/>
      <c r="H33" s="40"/>
      <c r="I33" s="41"/>
    </row>
    <row r="34" spans="2:9" x14ac:dyDescent="0.25">
      <c r="B34" s="36" t="s">
        <v>144</v>
      </c>
      <c r="C34" s="19"/>
      <c r="D34" s="19" t="str">
        <f>VLOOKUP(D33,'MASTER AKUN'!$A$5:$C$43,2,FALSE)</f>
        <v>Surat-surat Berharga</v>
      </c>
      <c r="E34" s="19"/>
      <c r="F34" s="79"/>
      <c r="G34" s="79"/>
      <c r="H34" s="42"/>
      <c r="I34" s="43"/>
    </row>
    <row r="35" spans="2:9" x14ac:dyDescent="0.25">
      <c r="B35" s="36"/>
      <c r="C35" s="19"/>
      <c r="D35" s="19"/>
      <c r="E35" s="19"/>
      <c r="F35" s="79"/>
      <c r="G35" s="79"/>
      <c r="H35" s="42"/>
      <c r="I35" s="43"/>
    </row>
    <row r="36" spans="2:9" x14ac:dyDescent="0.25">
      <c r="B36" s="98" t="s">
        <v>112</v>
      </c>
      <c r="C36" s="100" t="s">
        <v>113</v>
      </c>
      <c r="D36" s="100" t="s">
        <v>89</v>
      </c>
      <c r="E36" s="100" t="s">
        <v>114</v>
      </c>
      <c r="F36" s="103" t="s">
        <v>115</v>
      </c>
      <c r="G36" s="103" t="s">
        <v>116</v>
      </c>
      <c r="H36" s="96" t="s">
        <v>126</v>
      </c>
      <c r="I36" s="97"/>
    </row>
    <row r="37" spans="2:9" ht="15.75" thickBot="1" x14ac:dyDescent="0.3">
      <c r="B37" s="99"/>
      <c r="C37" s="101"/>
      <c r="D37" s="101"/>
      <c r="E37" s="102"/>
      <c r="F37" s="104"/>
      <c r="G37" s="104"/>
      <c r="H37" s="38" t="s">
        <v>115</v>
      </c>
      <c r="I37" s="39" t="s">
        <v>116</v>
      </c>
    </row>
    <row r="38" spans="2:9" x14ac:dyDescent="0.25">
      <c r="B38" s="26" t="s">
        <v>138</v>
      </c>
      <c r="C38" s="1"/>
      <c r="D38" s="1" t="s">
        <v>127</v>
      </c>
      <c r="E38" s="1"/>
      <c r="F38" s="16"/>
      <c r="G38" s="16"/>
      <c r="H38" s="2">
        <f>VLOOKUP(D33,'MASTER AKUN'!$A$5:$E$43,4,FALSE)</f>
        <v>90405000</v>
      </c>
      <c r="I38" s="16">
        <f>VLOOKUP(D33,'MASTER AKUN'!$A$5:$E$43,5,FALSE)</f>
        <v>0</v>
      </c>
    </row>
    <row r="39" spans="2:9" x14ac:dyDescent="0.25">
      <c r="B39" s="26"/>
      <c r="C39" s="1"/>
      <c r="D39" s="1"/>
      <c r="E39" s="1"/>
      <c r="F39" s="16"/>
      <c r="G39" s="16"/>
      <c r="H39" s="2"/>
      <c r="I39" s="25"/>
    </row>
    <row r="40" spans="2:9" x14ac:dyDescent="0.25">
      <c r="B40" s="26"/>
      <c r="C40" s="1"/>
      <c r="D40" s="1"/>
      <c r="E40" s="1"/>
      <c r="F40" s="16"/>
      <c r="G40" s="16"/>
      <c r="H40" s="2"/>
      <c r="I40" s="25"/>
    </row>
    <row r="41" spans="2:9" x14ac:dyDescent="0.25">
      <c r="B41" s="26"/>
      <c r="C41" s="1"/>
      <c r="D41" s="1"/>
      <c r="E41" s="1"/>
      <c r="F41" s="16"/>
      <c r="G41" s="16"/>
      <c r="H41" s="2"/>
      <c r="I41" s="25"/>
    </row>
    <row r="42" spans="2:9" x14ac:dyDescent="0.25">
      <c r="B42" s="26"/>
      <c r="C42" s="1"/>
      <c r="D42" s="1"/>
      <c r="E42" s="1"/>
      <c r="F42" s="16"/>
      <c r="G42" s="16"/>
      <c r="H42" s="2"/>
      <c r="I42" s="25"/>
    </row>
    <row r="43" spans="2:9" ht="15.75" thickBot="1" x14ac:dyDescent="0.3"/>
    <row r="44" spans="2:9" x14ac:dyDescent="0.25">
      <c r="B44" s="33" t="s">
        <v>143</v>
      </c>
      <c r="C44" s="34"/>
      <c r="D44" s="34" t="s">
        <v>10</v>
      </c>
      <c r="E44" s="34"/>
      <c r="F44" s="78"/>
      <c r="G44" s="78"/>
      <c r="H44" s="40"/>
      <c r="I44" s="41"/>
    </row>
    <row r="45" spans="2:9" x14ac:dyDescent="0.25">
      <c r="B45" s="36" t="s">
        <v>144</v>
      </c>
      <c r="C45" s="19"/>
      <c r="D45" s="19" t="str">
        <f>VLOOKUP(D44,'MASTER AKUN'!$A$5:$C$43,2,FALSE)</f>
        <v>Piutang Usaha</v>
      </c>
      <c r="E45" s="19"/>
      <c r="F45" s="79"/>
      <c r="G45" s="79"/>
      <c r="H45" s="42"/>
      <c r="I45" s="43"/>
    </row>
    <row r="46" spans="2:9" x14ac:dyDescent="0.25">
      <c r="B46" s="36"/>
      <c r="C46" s="19"/>
      <c r="D46" s="19"/>
      <c r="E46" s="19"/>
      <c r="F46" s="79"/>
      <c r="G46" s="79"/>
      <c r="H46" s="42"/>
      <c r="I46" s="43"/>
    </row>
    <row r="47" spans="2:9" x14ac:dyDescent="0.25">
      <c r="B47" s="98" t="s">
        <v>112</v>
      </c>
      <c r="C47" s="100" t="s">
        <v>113</v>
      </c>
      <c r="D47" s="100" t="s">
        <v>89</v>
      </c>
      <c r="E47" s="100" t="s">
        <v>114</v>
      </c>
      <c r="F47" s="103" t="s">
        <v>115</v>
      </c>
      <c r="G47" s="103" t="s">
        <v>116</v>
      </c>
      <c r="H47" s="96" t="s">
        <v>126</v>
      </c>
      <c r="I47" s="97"/>
    </row>
    <row r="48" spans="2:9" ht="15.75" thickBot="1" x14ac:dyDescent="0.3">
      <c r="B48" s="99"/>
      <c r="C48" s="101"/>
      <c r="D48" s="101"/>
      <c r="E48" s="102"/>
      <c r="F48" s="104"/>
      <c r="G48" s="104"/>
      <c r="H48" s="38" t="s">
        <v>115</v>
      </c>
      <c r="I48" s="39" t="s">
        <v>116</v>
      </c>
    </row>
    <row r="49" spans="2:9" x14ac:dyDescent="0.25">
      <c r="B49" s="26" t="s">
        <v>138</v>
      </c>
      <c r="C49" s="1"/>
      <c r="D49" s="1" t="s">
        <v>127</v>
      </c>
      <c r="E49" s="1"/>
      <c r="F49" s="16"/>
      <c r="G49" s="16"/>
      <c r="H49" s="2">
        <f>VLOOKUP(D44,'MASTER AKUN'!$A$5:$E$43,4,FALSE)</f>
        <v>181500000</v>
      </c>
      <c r="I49" s="16">
        <f>VLOOKUP(D44,'MASTER AKUN'!$A$5:$E$43,5,FALSE)</f>
        <v>0</v>
      </c>
    </row>
    <row r="50" spans="2:9" x14ac:dyDescent="0.25">
      <c r="B50" s="26"/>
      <c r="C50" s="1"/>
      <c r="D50" s="1"/>
      <c r="E50" s="1"/>
      <c r="F50" s="16"/>
      <c r="G50" s="16"/>
      <c r="H50" s="2"/>
      <c r="I50" s="25"/>
    </row>
    <row r="51" spans="2:9" x14ac:dyDescent="0.25">
      <c r="B51" s="26"/>
      <c r="C51" s="1"/>
      <c r="D51" s="1"/>
      <c r="E51" s="1"/>
      <c r="F51" s="16"/>
      <c r="G51" s="16"/>
      <c r="H51" s="2"/>
      <c r="I51" s="25"/>
    </row>
    <row r="52" spans="2:9" x14ac:dyDescent="0.25">
      <c r="B52" s="26"/>
      <c r="C52" s="1"/>
      <c r="D52" s="1"/>
      <c r="E52" s="1"/>
      <c r="F52" s="16"/>
      <c r="G52" s="16"/>
      <c r="H52" s="2"/>
      <c r="I52" s="25"/>
    </row>
    <row r="53" spans="2:9" x14ac:dyDescent="0.25">
      <c r="B53" s="26"/>
      <c r="C53" s="1"/>
      <c r="D53" s="1"/>
      <c r="E53" s="1"/>
      <c r="F53" s="16"/>
      <c r="G53" s="16"/>
      <c r="H53" s="2"/>
      <c r="I53" s="25"/>
    </row>
    <row r="54" spans="2:9" ht="15.75" thickBot="1" x14ac:dyDescent="0.3"/>
    <row r="55" spans="2:9" x14ac:dyDescent="0.25">
      <c r="B55" s="33" t="s">
        <v>143</v>
      </c>
      <c r="C55" s="34"/>
      <c r="D55" s="34" t="s">
        <v>12</v>
      </c>
      <c r="E55" s="34"/>
      <c r="F55" s="78"/>
      <c r="G55" s="78"/>
      <c r="H55" s="40"/>
      <c r="I55" s="41"/>
    </row>
    <row r="56" spans="2:9" x14ac:dyDescent="0.25">
      <c r="B56" s="36" t="s">
        <v>144</v>
      </c>
      <c r="C56" s="19"/>
      <c r="D56" s="19" t="str">
        <f>VLOOKUP(D55,'MASTER AKUN'!$A$5:$C$43,2,FALSE)</f>
        <v>Cadangan Kerugian Piutang</v>
      </c>
      <c r="E56" s="19"/>
      <c r="F56" s="79"/>
      <c r="G56" s="79"/>
      <c r="H56" s="42"/>
      <c r="I56" s="43"/>
    </row>
    <row r="57" spans="2:9" x14ac:dyDescent="0.25">
      <c r="B57" s="36"/>
      <c r="C57" s="19"/>
      <c r="D57" s="19"/>
      <c r="E57" s="19"/>
      <c r="F57" s="79"/>
      <c r="G57" s="79"/>
      <c r="H57" s="42"/>
      <c r="I57" s="43"/>
    </row>
    <row r="58" spans="2:9" x14ac:dyDescent="0.25">
      <c r="B58" s="98" t="s">
        <v>112</v>
      </c>
      <c r="C58" s="100" t="s">
        <v>113</v>
      </c>
      <c r="D58" s="100" t="s">
        <v>89</v>
      </c>
      <c r="E58" s="100" t="s">
        <v>114</v>
      </c>
      <c r="F58" s="103" t="s">
        <v>115</v>
      </c>
      <c r="G58" s="103" t="s">
        <v>116</v>
      </c>
      <c r="H58" s="96" t="s">
        <v>126</v>
      </c>
      <c r="I58" s="97"/>
    </row>
    <row r="59" spans="2:9" ht="15.75" thickBot="1" x14ac:dyDescent="0.3">
      <c r="B59" s="99"/>
      <c r="C59" s="101"/>
      <c r="D59" s="101"/>
      <c r="E59" s="102"/>
      <c r="F59" s="104"/>
      <c r="G59" s="104"/>
      <c r="H59" s="38" t="s">
        <v>115</v>
      </c>
      <c r="I59" s="39" t="s">
        <v>116</v>
      </c>
    </row>
    <row r="60" spans="2:9" x14ac:dyDescent="0.25">
      <c r="B60" s="26" t="s">
        <v>138</v>
      </c>
      <c r="C60" s="1"/>
      <c r="D60" s="1" t="s">
        <v>127</v>
      </c>
      <c r="E60" s="1"/>
      <c r="F60" s="16"/>
      <c r="G60" s="16"/>
      <c r="H60" s="2">
        <f>VLOOKUP(D55,'MASTER AKUN'!$A$5:$E$43,4,FALSE)</f>
        <v>0</v>
      </c>
      <c r="I60" s="2">
        <f>VLOOKUP(D55,'MASTER AKUN'!$A$5:$E$43,5,FALSE)</f>
        <v>10840000</v>
      </c>
    </row>
    <row r="61" spans="2:9" x14ac:dyDescent="0.25">
      <c r="B61" s="26"/>
      <c r="C61" s="1"/>
      <c r="D61" s="1"/>
      <c r="E61" s="1"/>
      <c r="F61" s="16"/>
      <c r="G61" s="16"/>
      <c r="H61" s="2"/>
      <c r="I61" s="25"/>
    </row>
    <row r="62" spans="2:9" x14ac:dyDescent="0.25">
      <c r="B62" s="26"/>
      <c r="C62" s="1"/>
      <c r="D62" s="1"/>
      <c r="E62" s="1"/>
      <c r="F62" s="16"/>
      <c r="G62" s="16"/>
      <c r="H62" s="2"/>
      <c r="I62" s="25"/>
    </row>
    <row r="63" spans="2:9" x14ac:dyDescent="0.25">
      <c r="B63" s="26"/>
      <c r="C63" s="1"/>
      <c r="D63" s="1"/>
      <c r="E63" s="1"/>
      <c r="F63" s="16"/>
      <c r="G63" s="16"/>
      <c r="H63" s="2"/>
      <c r="I63" s="25"/>
    </row>
    <row r="64" spans="2:9" x14ac:dyDescent="0.25">
      <c r="B64" s="26"/>
      <c r="C64" s="1"/>
      <c r="D64" s="1"/>
      <c r="E64" s="1"/>
      <c r="F64" s="16"/>
      <c r="G64" s="16"/>
      <c r="H64" s="2"/>
      <c r="I64" s="25"/>
    </row>
    <row r="65" spans="2:9" ht="15.75" thickBot="1" x14ac:dyDescent="0.3"/>
    <row r="66" spans="2:9" x14ac:dyDescent="0.25">
      <c r="B66" s="33" t="s">
        <v>143</v>
      </c>
      <c r="C66" s="34"/>
      <c r="D66" s="34" t="s">
        <v>14</v>
      </c>
      <c r="E66" s="34"/>
      <c r="F66" s="78"/>
      <c r="G66" s="78"/>
      <c r="H66" s="40"/>
      <c r="I66" s="41"/>
    </row>
    <row r="67" spans="2:9" x14ac:dyDescent="0.25">
      <c r="B67" s="36" t="s">
        <v>144</v>
      </c>
      <c r="C67" s="19"/>
      <c r="D67" s="19" t="str">
        <f>VLOOKUP(D66,'MASTER AKUN'!$A$5:$C$43,2,FALSE)</f>
        <v>Piutang Karyawan</v>
      </c>
      <c r="E67" s="19"/>
      <c r="F67" s="79"/>
      <c r="G67" s="79"/>
      <c r="H67" s="42"/>
      <c r="I67" s="43"/>
    </row>
    <row r="68" spans="2:9" x14ac:dyDescent="0.25">
      <c r="B68" s="36"/>
      <c r="C68" s="19"/>
      <c r="D68" s="19"/>
      <c r="E68" s="19"/>
      <c r="F68" s="79"/>
      <c r="G68" s="79"/>
      <c r="H68" s="42"/>
      <c r="I68" s="43"/>
    </row>
    <row r="69" spans="2:9" x14ac:dyDescent="0.25">
      <c r="B69" s="98" t="s">
        <v>112</v>
      </c>
      <c r="C69" s="100" t="s">
        <v>113</v>
      </c>
      <c r="D69" s="100" t="s">
        <v>89</v>
      </c>
      <c r="E69" s="100" t="s">
        <v>114</v>
      </c>
      <c r="F69" s="103" t="s">
        <v>115</v>
      </c>
      <c r="G69" s="103" t="s">
        <v>116</v>
      </c>
      <c r="H69" s="96" t="s">
        <v>126</v>
      </c>
      <c r="I69" s="97"/>
    </row>
    <row r="70" spans="2:9" ht="15.75" thickBot="1" x14ac:dyDescent="0.3">
      <c r="B70" s="99"/>
      <c r="C70" s="101"/>
      <c r="D70" s="101"/>
      <c r="E70" s="102"/>
      <c r="F70" s="104"/>
      <c r="G70" s="104"/>
      <c r="H70" s="38" t="s">
        <v>115</v>
      </c>
      <c r="I70" s="39" t="s">
        <v>116</v>
      </c>
    </row>
    <row r="71" spans="2:9" x14ac:dyDescent="0.25">
      <c r="B71" s="26" t="s">
        <v>138</v>
      </c>
      <c r="C71" s="1"/>
      <c r="D71" s="1" t="s">
        <v>127</v>
      </c>
      <c r="E71" s="1"/>
      <c r="F71" s="16"/>
      <c r="G71" s="16"/>
      <c r="H71" s="2">
        <f>VLOOKUP(D66,'MASTER AKUN'!$A$5:$E$43,4,FALSE)</f>
        <v>2100000</v>
      </c>
      <c r="I71" s="16">
        <f>VLOOKUP(D66,'MASTER AKUN'!$A$5:$E$43,5,FALSE)</f>
        <v>0</v>
      </c>
    </row>
    <row r="72" spans="2:9" x14ac:dyDescent="0.25">
      <c r="B72" s="26"/>
      <c r="C72" s="1"/>
      <c r="D72" s="1"/>
      <c r="E72" s="1"/>
      <c r="F72" s="16"/>
      <c r="G72" s="16"/>
      <c r="H72" s="2"/>
      <c r="I72" s="25"/>
    </row>
    <row r="73" spans="2:9" x14ac:dyDescent="0.25">
      <c r="B73" s="26"/>
      <c r="C73" s="1"/>
      <c r="D73" s="1"/>
      <c r="E73" s="1"/>
      <c r="F73" s="16"/>
      <c r="G73" s="16"/>
      <c r="H73" s="2"/>
      <c r="I73" s="25"/>
    </row>
    <row r="74" spans="2:9" x14ac:dyDescent="0.25">
      <c r="B74" s="26"/>
      <c r="C74" s="1"/>
      <c r="D74" s="1"/>
      <c r="E74" s="1"/>
      <c r="F74" s="16"/>
      <c r="G74" s="16"/>
      <c r="H74" s="2"/>
      <c r="I74" s="25"/>
    </row>
    <row r="75" spans="2:9" x14ac:dyDescent="0.25">
      <c r="B75" s="26"/>
      <c r="C75" s="1"/>
      <c r="D75" s="1"/>
      <c r="E75" s="1"/>
      <c r="F75" s="16"/>
      <c r="G75" s="16"/>
      <c r="H75" s="2"/>
      <c r="I75" s="25"/>
    </row>
    <row r="76" spans="2:9" ht="15.75" thickBot="1" x14ac:dyDescent="0.3"/>
    <row r="77" spans="2:9" x14ac:dyDescent="0.25">
      <c r="B77" s="33" t="s">
        <v>143</v>
      </c>
      <c r="C77" s="34"/>
      <c r="D77" s="34" t="s">
        <v>16</v>
      </c>
      <c r="E77" s="34"/>
      <c r="F77" s="78"/>
      <c r="G77" s="78"/>
      <c r="H77" s="40"/>
      <c r="I77" s="41"/>
    </row>
    <row r="78" spans="2:9" x14ac:dyDescent="0.25">
      <c r="B78" s="36" t="s">
        <v>144</v>
      </c>
      <c r="C78" s="19"/>
      <c r="D78" s="19" t="str">
        <f>VLOOKUP(D77,'MASTER AKUN'!$A$5:$C$43,2,FALSE)</f>
        <v>Persediaan Barang Dagang</v>
      </c>
      <c r="E78" s="19"/>
      <c r="F78" s="79"/>
      <c r="G78" s="79"/>
      <c r="H78" s="42"/>
      <c r="I78" s="43"/>
    </row>
    <row r="79" spans="2:9" x14ac:dyDescent="0.25">
      <c r="B79" s="36"/>
      <c r="C79" s="19"/>
      <c r="D79" s="19"/>
      <c r="E79" s="19"/>
      <c r="F79" s="79"/>
      <c r="G79" s="79"/>
      <c r="H79" s="42"/>
      <c r="I79" s="43"/>
    </row>
    <row r="80" spans="2:9" x14ac:dyDescent="0.25">
      <c r="B80" s="98" t="s">
        <v>112</v>
      </c>
      <c r="C80" s="100" t="s">
        <v>113</v>
      </c>
      <c r="D80" s="100" t="s">
        <v>89</v>
      </c>
      <c r="E80" s="100" t="s">
        <v>114</v>
      </c>
      <c r="F80" s="103" t="s">
        <v>115</v>
      </c>
      <c r="G80" s="103" t="s">
        <v>116</v>
      </c>
      <c r="H80" s="96" t="s">
        <v>126</v>
      </c>
      <c r="I80" s="97"/>
    </row>
    <row r="81" spans="2:9" ht="15.75" thickBot="1" x14ac:dyDescent="0.3">
      <c r="B81" s="99"/>
      <c r="C81" s="101"/>
      <c r="D81" s="101"/>
      <c r="E81" s="102"/>
      <c r="F81" s="104"/>
      <c r="G81" s="104"/>
      <c r="H81" s="38" t="s">
        <v>115</v>
      </c>
      <c r="I81" s="39" t="s">
        <v>116</v>
      </c>
    </row>
    <row r="82" spans="2:9" x14ac:dyDescent="0.25">
      <c r="B82" s="26" t="s">
        <v>138</v>
      </c>
      <c r="C82" s="1"/>
      <c r="D82" s="1" t="s">
        <v>127</v>
      </c>
      <c r="E82" s="1"/>
      <c r="F82" s="16"/>
      <c r="G82" s="16"/>
      <c r="H82" s="2">
        <f>VLOOKUP(D77,'MASTER AKUN'!$A$5:$E$43,4,FALSE)</f>
        <v>891600000</v>
      </c>
      <c r="I82" s="16">
        <f>VLOOKUP(D77,'MASTER AKUN'!$A$5:$E$43,5,FALSE)</f>
        <v>0</v>
      </c>
    </row>
    <row r="83" spans="2:9" x14ac:dyDescent="0.25">
      <c r="B83" s="26"/>
      <c r="C83" s="1"/>
      <c r="D83" s="1" t="s">
        <v>244</v>
      </c>
      <c r="E83" s="1"/>
      <c r="F83" s="16"/>
      <c r="G83" s="16">
        <f ca="1">SUMIF('JURNAL UMUM'!$B$14:$G$14,'BUKU BESAR'!D77,'JURNAL UMUM'!G14)</f>
        <v>21000000</v>
      </c>
      <c r="H83" s="2">
        <f ca="1">IF(H82+F83&gt;I82+G83,H82+F83-I82-G83,0)</f>
        <v>870600000</v>
      </c>
      <c r="I83" s="25"/>
    </row>
    <row r="84" spans="2:9" x14ac:dyDescent="0.25">
      <c r="B84" s="26"/>
      <c r="C84" s="1"/>
      <c r="D84" s="1" t="s">
        <v>245</v>
      </c>
      <c r="E84" s="1"/>
      <c r="F84" s="16">
        <f ca="1">SUMIF('JURNAL UMUM'!$B$29:$G$29,'BUKU BESAR'!D77,'JURNAL UMUM'!F29)</f>
        <v>21000000</v>
      </c>
      <c r="G84" s="16"/>
      <c r="H84" s="2">
        <f ca="1">IF(H83+F84&gt;I83+G84,H83+F84-I83-G84,0)</f>
        <v>891600000</v>
      </c>
      <c r="I84" s="25"/>
    </row>
    <row r="85" spans="2:9" x14ac:dyDescent="0.25">
      <c r="B85" s="26"/>
      <c r="C85" s="1"/>
      <c r="D85" s="1"/>
      <c r="E85" s="1"/>
      <c r="F85" s="16"/>
      <c r="G85" s="16"/>
      <c r="H85" s="2"/>
      <c r="I85" s="25"/>
    </row>
    <row r="86" spans="2:9" x14ac:dyDescent="0.25">
      <c r="B86" s="26"/>
      <c r="C86" s="1"/>
      <c r="D86" s="1"/>
      <c r="E86" s="1"/>
      <c r="F86" s="16"/>
      <c r="G86" s="16"/>
      <c r="H86" s="2"/>
      <c r="I86" s="25"/>
    </row>
    <row r="87" spans="2:9" x14ac:dyDescent="0.25">
      <c r="B87" s="26"/>
      <c r="C87" s="1"/>
      <c r="D87" s="1"/>
      <c r="E87" s="1"/>
      <c r="F87" s="16"/>
      <c r="G87" s="16"/>
      <c r="H87" s="2"/>
      <c r="I87" s="25"/>
    </row>
    <row r="88" spans="2:9" x14ac:dyDescent="0.25">
      <c r="B88" s="26"/>
      <c r="C88" s="1"/>
      <c r="D88" s="1"/>
      <c r="E88" s="1"/>
      <c r="F88" s="16"/>
      <c r="G88" s="16"/>
      <c r="H88" s="2"/>
      <c r="I88" s="25"/>
    </row>
    <row r="89" spans="2:9" x14ac:dyDescent="0.25">
      <c r="B89" s="26"/>
      <c r="C89" s="1"/>
      <c r="D89" s="1"/>
      <c r="E89" s="1"/>
      <c r="F89" s="16"/>
      <c r="G89" s="16"/>
      <c r="H89" s="2"/>
      <c r="I89" s="25"/>
    </row>
    <row r="90" spans="2:9" x14ac:dyDescent="0.25">
      <c r="B90" s="26"/>
      <c r="C90" s="1"/>
      <c r="D90" s="1"/>
      <c r="E90" s="1"/>
      <c r="F90" s="16"/>
      <c r="G90" s="16"/>
      <c r="H90" s="2"/>
      <c r="I90" s="25"/>
    </row>
    <row r="91" spans="2:9" ht="15.75" thickBot="1" x14ac:dyDescent="0.3">
      <c r="B91" s="27"/>
      <c r="C91" s="28"/>
      <c r="D91" s="28"/>
      <c r="E91" s="28"/>
      <c r="F91" s="80"/>
      <c r="G91" s="80"/>
      <c r="H91" s="29"/>
      <c r="I91" s="30"/>
    </row>
    <row r="92" spans="2:9" ht="15.75" thickBot="1" x14ac:dyDescent="0.3"/>
    <row r="93" spans="2:9" x14ac:dyDescent="0.25">
      <c r="B93" s="33" t="s">
        <v>143</v>
      </c>
      <c r="C93" s="34"/>
      <c r="D93" s="34" t="s">
        <v>18</v>
      </c>
      <c r="E93" s="34"/>
      <c r="F93" s="78"/>
      <c r="G93" s="78"/>
      <c r="H93" s="40"/>
      <c r="I93" s="41"/>
    </row>
    <row r="94" spans="2:9" x14ac:dyDescent="0.25">
      <c r="B94" s="36" t="s">
        <v>144</v>
      </c>
      <c r="C94" s="19"/>
      <c r="D94" s="19" t="str">
        <f>VLOOKUP(D93,'MASTER AKUN'!$A$5:$C$43,2,FALSE)</f>
        <v>Persediaan Perlengkapan Kantor</v>
      </c>
      <c r="E94" s="19"/>
      <c r="F94" s="79"/>
      <c r="G94" s="79"/>
      <c r="H94" s="42"/>
      <c r="I94" s="43"/>
    </row>
    <row r="95" spans="2:9" x14ac:dyDescent="0.25">
      <c r="B95" s="36"/>
      <c r="C95" s="19"/>
      <c r="D95" s="19"/>
      <c r="E95" s="19"/>
      <c r="F95" s="79"/>
      <c r="G95" s="79"/>
      <c r="H95" s="42"/>
      <c r="I95" s="43"/>
    </row>
    <row r="96" spans="2:9" x14ac:dyDescent="0.25">
      <c r="B96" s="98" t="s">
        <v>112</v>
      </c>
      <c r="C96" s="100" t="s">
        <v>113</v>
      </c>
      <c r="D96" s="100" t="s">
        <v>89</v>
      </c>
      <c r="E96" s="100" t="s">
        <v>114</v>
      </c>
      <c r="F96" s="103" t="s">
        <v>115</v>
      </c>
      <c r="G96" s="103" t="s">
        <v>116</v>
      </c>
      <c r="H96" s="96" t="s">
        <v>126</v>
      </c>
      <c r="I96" s="97"/>
    </row>
    <row r="97" spans="2:9" ht="15.75" thickBot="1" x14ac:dyDescent="0.3">
      <c r="B97" s="99"/>
      <c r="C97" s="101"/>
      <c r="D97" s="101"/>
      <c r="E97" s="102"/>
      <c r="F97" s="104"/>
      <c r="G97" s="104"/>
      <c r="H97" s="38" t="s">
        <v>115</v>
      </c>
      <c r="I97" s="39" t="s">
        <v>116</v>
      </c>
    </row>
    <row r="98" spans="2:9" x14ac:dyDescent="0.25">
      <c r="B98" s="26" t="s">
        <v>138</v>
      </c>
      <c r="C98" s="1"/>
      <c r="D98" s="1" t="s">
        <v>127</v>
      </c>
      <c r="E98" s="1"/>
      <c r="F98" s="16"/>
      <c r="G98" s="16"/>
      <c r="H98" s="2">
        <f>VLOOKUP(D93,'MASTER AKUN'!$A$5:$E$43,4,FALSE)</f>
        <v>2580000</v>
      </c>
      <c r="I98" s="16">
        <f>VLOOKUP(D93,'MASTER AKUN'!$A$5:$E$43,5,FALSE)</f>
        <v>0</v>
      </c>
    </row>
    <row r="99" spans="2:9" x14ac:dyDescent="0.25">
      <c r="B99" s="26"/>
      <c r="C99" s="1"/>
      <c r="D99" s="1"/>
      <c r="E99" s="1"/>
      <c r="F99" s="16"/>
      <c r="G99" s="16"/>
      <c r="H99" s="2"/>
      <c r="I99" s="25"/>
    </row>
    <row r="100" spans="2:9" x14ac:dyDescent="0.25">
      <c r="B100" s="26"/>
      <c r="C100" s="1"/>
      <c r="D100" s="1"/>
      <c r="E100" s="1"/>
      <c r="F100" s="16"/>
      <c r="G100" s="16"/>
      <c r="H100" s="2"/>
      <c r="I100" s="25"/>
    </row>
    <row r="101" spans="2:9" x14ac:dyDescent="0.25">
      <c r="B101" s="26"/>
      <c r="C101" s="1"/>
      <c r="D101" s="1"/>
      <c r="E101" s="1"/>
      <c r="F101" s="16"/>
      <c r="G101" s="16"/>
      <c r="H101" s="2"/>
      <c r="I101" s="25"/>
    </row>
    <row r="102" spans="2:9" x14ac:dyDescent="0.25">
      <c r="B102" s="26"/>
      <c r="C102" s="1"/>
      <c r="D102" s="1"/>
      <c r="E102" s="1"/>
      <c r="F102" s="16"/>
      <c r="G102" s="16"/>
      <c r="H102" s="2"/>
      <c r="I102" s="25"/>
    </row>
    <row r="103" spans="2:9" x14ac:dyDescent="0.25">
      <c r="B103" s="26"/>
      <c r="C103" s="1"/>
      <c r="D103" s="1"/>
      <c r="E103" s="1"/>
      <c r="F103" s="16"/>
      <c r="G103" s="16"/>
      <c r="H103" s="2"/>
      <c r="I103" s="25"/>
    </row>
    <row r="104" spans="2:9" ht="15.75" thickBot="1" x14ac:dyDescent="0.3"/>
    <row r="105" spans="2:9" x14ac:dyDescent="0.25">
      <c r="B105" s="33" t="s">
        <v>143</v>
      </c>
      <c r="C105" s="34"/>
      <c r="D105" s="34" t="s">
        <v>20</v>
      </c>
      <c r="E105" s="34"/>
      <c r="F105" s="78"/>
      <c r="G105" s="78"/>
      <c r="H105" s="40"/>
      <c r="I105" s="41"/>
    </row>
    <row r="106" spans="2:9" x14ac:dyDescent="0.25">
      <c r="B106" s="36" t="s">
        <v>144</v>
      </c>
      <c r="C106" s="19"/>
      <c r="D106" s="19" t="str">
        <f>VLOOKUP(D105,'MASTER AKUN'!$A$5:$C$43,2,FALSE)</f>
        <v>Persediaan Perlengkapan Toko</v>
      </c>
      <c r="E106" s="19"/>
      <c r="F106" s="79"/>
      <c r="G106" s="79"/>
      <c r="H106" s="42"/>
      <c r="I106" s="43"/>
    </row>
    <row r="107" spans="2:9" x14ac:dyDescent="0.25">
      <c r="B107" s="36"/>
      <c r="C107" s="19"/>
      <c r="D107" s="19"/>
      <c r="E107" s="19"/>
      <c r="F107" s="79"/>
      <c r="G107" s="79"/>
      <c r="H107" s="42"/>
      <c r="I107" s="43"/>
    </row>
    <row r="108" spans="2:9" x14ac:dyDescent="0.25">
      <c r="B108" s="98" t="s">
        <v>112</v>
      </c>
      <c r="C108" s="100" t="s">
        <v>113</v>
      </c>
      <c r="D108" s="100" t="s">
        <v>89</v>
      </c>
      <c r="E108" s="100" t="s">
        <v>114</v>
      </c>
      <c r="F108" s="103" t="s">
        <v>115</v>
      </c>
      <c r="G108" s="103" t="s">
        <v>116</v>
      </c>
      <c r="H108" s="96" t="s">
        <v>126</v>
      </c>
      <c r="I108" s="97"/>
    </row>
    <row r="109" spans="2:9" ht="15.75" thickBot="1" x14ac:dyDescent="0.3">
      <c r="B109" s="99"/>
      <c r="C109" s="101"/>
      <c r="D109" s="101"/>
      <c r="E109" s="102"/>
      <c r="F109" s="104"/>
      <c r="G109" s="104"/>
      <c r="H109" s="38" t="s">
        <v>115</v>
      </c>
      <c r="I109" s="39" t="s">
        <v>116</v>
      </c>
    </row>
    <row r="110" spans="2:9" x14ac:dyDescent="0.25">
      <c r="B110" s="26" t="s">
        <v>138</v>
      </c>
      <c r="C110" s="1"/>
      <c r="D110" s="1" t="s">
        <v>127</v>
      </c>
      <c r="E110" s="1"/>
      <c r="F110" s="16"/>
      <c r="G110" s="16"/>
      <c r="H110" s="2">
        <f>VLOOKUP(D105,'MASTER AKUN'!$A$5:$E$43,4,FALSE)</f>
        <v>5900000</v>
      </c>
      <c r="I110" s="16">
        <f>VLOOKUP(D105,'MASTER AKUN'!$A$5:$E$43,5,FALSE)</f>
        <v>0</v>
      </c>
    </row>
    <row r="111" spans="2:9" x14ac:dyDescent="0.25">
      <c r="B111" s="26"/>
      <c r="C111" s="1"/>
      <c r="D111" s="1"/>
      <c r="E111" s="1"/>
      <c r="F111" s="16"/>
      <c r="G111" s="16"/>
      <c r="H111" s="2"/>
      <c r="I111" s="25"/>
    </row>
    <row r="112" spans="2:9" x14ac:dyDescent="0.25">
      <c r="B112" s="26"/>
      <c r="C112" s="1"/>
      <c r="D112" s="1"/>
      <c r="E112" s="1"/>
      <c r="F112" s="16"/>
      <c r="G112" s="16"/>
      <c r="H112" s="2"/>
      <c r="I112" s="25"/>
    </row>
    <row r="113" spans="2:9" x14ac:dyDescent="0.25">
      <c r="B113" s="26"/>
      <c r="C113" s="1"/>
      <c r="D113" s="1"/>
      <c r="E113" s="1"/>
      <c r="F113" s="16"/>
      <c r="G113" s="16"/>
      <c r="H113" s="2"/>
      <c r="I113" s="25"/>
    </row>
    <row r="114" spans="2:9" x14ac:dyDescent="0.25">
      <c r="B114" s="26"/>
      <c r="C114" s="1"/>
      <c r="D114" s="1"/>
      <c r="E114" s="1"/>
      <c r="F114" s="16"/>
      <c r="G114" s="16"/>
      <c r="H114" s="2"/>
      <c r="I114" s="25"/>
    </row>
    <row r="115" spans="2:9" ht="15.75" thickBot="1" x14ac:dyDescent="0.3"/>
    <row r="116" spans="2:9" x14ac:dyDescent="0.25">
      <c r="B116" s="33" t="s">
        <v>143</v>
      </c>
      <c r="C116" s="34"/>
      <c r="D116" s="34" t="s">
        <v>22</v>
      </c>
      <c r="E116" s="34"/>
      <c r="F116" s="78"/>
      <c r="G116" s="78"/>
      <c r="H116" s="40"/>
      <c r="I116" s="41"/>
    </row>
    <row r="117" spans="2:9" x14ac:dyDescent="0.25">
      <c r="B117" s="36" t="s">
        <v>144</v>
      </c>
      <c r="C117" s="19"/>
      <c r="D117" s="19" t="str">
        <f>VLOOKUP(D116,'MASTER AKUN'!$A$5:$C$43,2,FALSE)</f>
        <v>PPN Masukan</v>
      </c>
      <c r="E117" s="19"/>
      <c r="F117" s="79"/>
      <c r="G117" s="79"/>
      <c r="H117" s="42"/>
      <c r="I117" s="43"/>
    </row>
    <row r="118" spans="2:9" x14ac:dyDescent="0.25">
      <c r="B118" s="36"/>
      <c r="C118" s="19"/>
      <c r="D118" s="19"/>
      <c r="E118" s="19"/>
      <c r="F118" s="79"/>
      <c r="G118" s="79"/>
      <c r="H118" s="42"/>
      <c r="I118" s="43"/>
    </row>
    <row r="119" spans="2:9" x14ac:dyDescent="0.25">
      <c r="B119" s="98" t="s">
        <v>112</v>
      </c>
      <c r="C119" s="100" t="s">
        <v>113</v>
      </c>
      <c r="D119" s="100" t="s">
        <v>89</v>
      </c>
      <c r="E119" s="100" t="s">
        <v>114</v>
      </c>
      <c r="F119" s="103" t="s">
        <v>115</v>
      </c>
      <c r="G119" s="103" t="s">
        <v>116</v>
      </c>
      <c r="H119" s="96" t="s">
        <v>126</v>
      </c>
      <c r="I119" s="97"/>
    </row>
    <row r="120" spans="2:9" ht="15.75" thickBot="1" x14ac:dyDescent="0.3">
      <c r="B120" s="99"/>
      <c r="C120" s="101"/>
      <c r="D120" s="101"/>
      <c r="E120" s="102"/>
      <c r="F120" s="104"/>
      <c r="G120" s="104"/>
      <c r="H120" s="38" t="s">
        <v>115</v>
      </c>
      <c r="I120" s="39" t="s">
        <v>116</v>
      </c>
    </row>
    <row r="121" spans="2:9" x14ac:dyDescent="0.25">
      <c r="B121" s="26" t="s">
        <v>138</v>
      </c>
      <c r="C121" s="1"/>
      <c r="D121" s="1" t="s">
        <v>127</v>
      </c>
      <c r="E121" s="1"/>
      <c r="F121" s="16"/>
      <c r="G121" s="16"/>
      <c r="H121" s="2">
        <f>VLOOKUP(D116,'MASTER AKUN'!$A$5:$E$43,4,FALSE)</f>
        <v>19600000</v>
      </c>
      <c r="I121" s="16">
        <f>VLOOKUP(D116,'MASTER AKUN'!$A$5:$E$43,5,FALSE)</f>
        <v>0</v>
      </c>
    </row>
    <row r="122" spans="2:9" x14ac:dyDescent="0.25">
      <c r="B122" s="26"/>
      <c r="C122" s="1"/>
      <c r="D122" s="1"/>
      <c r="E122" s="1"/>
      <c r="F122" s="16"/>
      <c r="G122" s="16"/>
      <c r="H122" s="2"/>
      <c r="I122" s="25"/>
    </row>
    <row r="123" spans="2:9" x14ac:dyDescent="0.25">
      <c r="B123" s="26"/>
      <c r="C123" s="1"/>
      <c r="D123" s="1"/>
      <c r="E123" s="1"/>
      <c r="F123" s="16"/>
      <c r="G123" s="16"/>
      <c r="H123" s="2"/>
      <c r="I123" s="25"/>
    </row>
    <row r="124" spans="2:9" x14ac:dyDescent="0.25">
      <c r="B124" s="26"/>
      <c r="C124" s="1"/>
      <c r="D124" s="1"/>
      <c r="E124" s="1"/>
      <c r="F124" s="16"/>
      <c r="G124" s="16"/>
      <c r="H124" s="2"/>
      <c r="I124" s="25"/>
    </row>
    <row r="125" spans="2:9" ht="15.75" thickBot="1" x14ac:dyDescent="0.3"/>
    <row r="126" spans="2:9" x14ac:dyDescent="0.25">
      <c r="B126" s="33" t="s">
        <v>143</v>
      </c>
      <c r="C126" s="34"/>
      <c r="D126" s="34" t="s">
        <v>24</v>
      </c>
      <c r="E126" s="34"/>
      <c r="F126" s="78"/>
      <c r="G126" s="78"/>
      <c r="H126" s="40"/>
      <c r="I126" s="41"/>
    </row>
    <row r="127" spans="2:9" x14ac:dyDescent="0.25">
      <c r="B127" s="36" t="s">
        <v>144</v>
      </c>
      <c r="C127" s="19"/>
      <c r="D127" s="19" t="str">
        <f>VLOOKUP(D126,'MASTER AKUN'!$A$5:$C$43,2,FALSE)</f>
        <v>Pajak di bayar dimuka</v>
      </c>
      <c r="E127" s="19"/>
      <c r="F127" s="79"/>
      <c r="G127" s="79"/>
      <c r="H127" s="42"/>
      <c r="I127" s="43"/>
    </row>
    <row r="128" spans="2:9" x14ac:dyDescent="0.25">
      <c r="B128" s="36"/>
      <c r="C128" s="19"/>
      <c r="D128" s="19"/>
      <c r="E128" s="19"/>
      <c r="F128" s="79"/>
      <c r="G128" s="79"/>
      <c r="H128" s="42"/>
      <c r="I128" s="43"/>
    </row>
    <row r="129" spans="2:9" x14ac:dyDescent="0.25">
      <c r="B129" s="98" t="s">
        <v>112</v>
      </c>
      <c r="C129" s="100" t="s">
        <v>113</v>
      </c>
      <c r="D129" s="100" t="s">
        <v>89</v>
      </c>
      <c r="E129" s="100" t="s">
        <v>114</v>
      </c>
      <c r="F129" s="103" t="s">
        <v>115</v>
      </c>
      <c r="G129" s="103" t="s">
        <v>116</v>
      </c>
      <c r="H129" s="96" t="s">
        <v>126</v>
      </c>
      <c r="I129" s="97"/>
    </row>
    <row r="130" spans="2:9" ht="15.75" thickBot="1" x14ac:dyDescent="0.3">
      <c r="B130" s="99"/>
      <c r="C130" s="101"/>
      <c r="D130" s="101"/>
      <c r="E130" s="102"/>
      <c r="F130" s="104"/>
      <c r="G130" s="104"/>
      <c r="H130" s="38" t="s">
        <v>115</v>
      </c>
      <c r="I130" s="39" t="s">
        <v>116</v>
      </c>
    </row>
    <row r="131" spans="2:9" x14ac:dyDescent="0.25">
      <c r="B131" s="26" t="s">
        <v>138</v>
      </c>
      <c r="C131" s="1"/>
      <c r="D131" s="1" t="s">
        <v>127</v>
      </c>
      <c r="E131" s="1"/>
      <c r="F131" s="16"/>
      <c r="G131" s="16"/>
      <c r="H131" s="2">
        <f>VLOOKUP(D126,'MASTER AKUN'!$A$5:$E$43,4,FALSE)</f>
        <v>32000000</v>
      </c>
      <c r="I131" s="16">
        <f>VLOOKUP(D126,'MASTER AKUN'!$A$5:$E$43,5,FALSE)</f>
        <v>0</v>
      </c>
    </row>
    <row r="132" spans="2:9" x14ac:dyDescent="0.25">
      <c r="B132" s="26"/>
      <c r="C132" s="1"/>
      <c r="D132" s="1"/>
      <c r="E132" s="1"/>
      <c r="F132" s="16"/>
      <c r="G132" s="16"/>
      <c r="H132" s="2"/>
      <c r="I132" s="25"/>
    </row>
    <row r="133" spans="2:9" x14ac:dyDescent="0.25">
      <c r="B133" s="26"/>
      <c r="C133" s="1"/>
      <c r="D133" s="1"/>
      <c r="E133" s="1"/>
      <c r="F133" s="16"/>
      <c r="G133" s="16"/>
      <c r="H133" s="2"/>
      <c r="I133" s="25"/>
    </row>
    <row r="134" spans="2:9" x14ac:dyDescent="0.25">
      <c r="B134" s="26"/>
      <c r="C134" s="1"/>
      <c r="D134" s="1"/>
      <c r="E134" s="1"/>
      <c r="F134" s="16"/>
      <c r="G134" s="16"/>
      <c r="H134" s="2"/>
      <c r="I134" s="25"/>
    </row>
    <row r="135" spans="2:9" x14ac:dyDescent="0.25">
      <c r="B135" s="26"/>
      <c r="C135" s="1"/>
      <c r="D135" s="1"/>
      <c r="E135" s="1"/>
      <c r="F135" s="16"/>
      <c r="G135" s="16"/>
      <c r="H135" s="2"/>
      <c r="I135" s="25"/>
    </row>
    <row r="136" spans="2:9" x14ac:dyDescent="0.25">
      <c r="B136" s="26"/>
      <c r="C136" s="1"/>
      <c r="D136" s="1"/>
      <c r="E136" s="1"/>
      <c r="F136" s="16"/>
      <c r="G136" s="16"/>
      <c r="H136" s="2"/>
      <c r="I136" s="25"/>
    </row>
    <row r="137" spans="2:9" x14ac:dyDescent="0.25">
      <c r="B137" s="26"/>
      <c r="C137" s="1"/>
      <c r="D137" s="1"/>
      <c r="E137" s="1"/>
      <c r="F137" s="16"/>
      <c r="G137" s="16"/>
      <c r="H137" s="2"/>
      <c r="I137" s="25"/>
    </row>
    <row r="138" spans="2:9" x14ac:dyDescent="0.25">
      <c r="B138" s="26"/>
      <c r="C138" s="1"/>
      <c r="D138" s="1"/>
      <c r="E138" s="1"/>
      <c r="F138" s="16"/>
      <c r="G138" s="16"/>
      <c r="H138" s="2"/>
      <c r="I138" s="25"/>
    </row>
    <row r="139" spans="2:9" x14ac:dyDescent="0.25">
      <c r="B139" s="26"/>
      <c r="C139" s="1"/>
      <c r="D139" s="1"/>
      <c r="E139" s="1"/>
      <c r="F139" s="16"/>
      <c r="G139" s="16"/>
      <c r="H139" s="2"/>
      <c r="I139" s="25"/>
    </row>
    <row r="140" spans="2:9" ht="15.75" thickBot="1" x14ac:dyDescent="0.3">
      <c r="B140" s="27"/>
      <c r="C140" s="28"/>
      <c r="D140" s="28"/>
      <c r="E140" s="28"/>
      <c r="F140" s="80"/>
      <c r="G140" s="80"/>
      <c r="H140" s="29"/>
      <c r="I140" s="30"/>
    </row>
    <row r="141" spans="2:9" ht="15.75" thickBot="1" x14ac:dyDescent="0.3"/>
    <row r="142" spans="2:9" x14ac:dyDescent="0.25">
      <c r="B142" s="33" t="s">
        <v>143</v>
      </c>
      <c r="C142" s="34"/>
      <c r="D142" s="34" t="s">
        <v>26</v>
      </c>
      <c r="E142" s="34"/>
      <c r="F142" s="78"/>
      <c r="G142" s="78"/>
      <c r="H142" s="40"/>
      <c r="I142" s="41"/>
    </row>
    <row r="143" spans="2:9" x14ac:dyDescent="0.25">
      <c r="B143" s="36" t="s">
        <v>144</v>
      </c>
      <c r="C143" s="19"/>
      <c r="D143" s="19" t="str">
        <f>VLOOKUP(D142,'MASTER AKUN'!$A$5:$C$43,2,FALSE)</f>
        <v>Asuransi di bayar dimuka</v>
      </c>
      <c r="E143" s="19"/>
      <c r="F143" s="79"/>
      <c r="G143" s="79"/>
      <c r="H143" s="42"/>
      <c r="I143" s="43"/>
    </row>
    <row r="144" spans="2:9" x14ac:dyDescent="0.25">
      <c r="B144" s="36"/>
      <c r="C144" s="19"/>
      <c r="D144" s="19"/>
      <c r="E144" s="19"/>
      <c r="F144" s="79"/>
      <c r="G144" s="79"/>
      <c r="H144" s="42"/>
      <c r="I144" s="43"/>
    </row>
    <row r="145" spans="2:9" x14ac:dyDescent="0.25">
      <c r="B145" s="98" t="s">
        <v>112</v>
      </c>
      <c r="C145" s="100" t="s">
        <v>113</v>
      </c>
      <c r="D145" s="100" t="s">
        <v>89</v>
      </c>
      <c r="E145" s="100" t="s">
        <v>114</v>
      </c>
      <c r="F145" s="103" t="s">
        <v>115</v>
      </c>
      <c r="G145" s="103" t="s">
        <v>116</v>
      </c>
      <c r="H145" s="96" t="s">
        <v>126</v>
      </c>
      <c r="I145" s="97"/>
    </row>
    <row r="146" spans="2:9" ht="15.75" thickBot="1" x14ac:dyDescent="0.3">
      <c r="B146" s="99"/>
      <c r="C146" s="101"/>
      <c r="D146" s="101"/>
      <c r="E146" s="102"/>
      <c r="F146" s="104"/>
      <c r="G146" s="104"/>
      <c r="H146" s="38" t="s">
        <v>115</v>
      </c>
      <c r="I146" s="39" t="s">
        <v>116</v>
      </c>
    </row>
    <row r="147" spans="2:9" x14ac:dyDescent="0.25">
      <c r="B147" s="26" t="s">
        <v>138</v>
      </c>
      <c r="C147" s="1"/>
      <c r="D147" s="1" t="s">
        <v>127</v>
      </c>
      <c r="E147" s="1"/>
      <c r="F147" s="16"/>
      <c r="G147" s="16"/>
      <c r="H147" s="2">
        <f>VLOOKUP(D142,'MASTER AKUN'!$A$5:$E$43,4,FALSE)</f>
        <v>31200000</v>
      </c>
      <c r="I147" s="16">
        <f>VLOOKUP(D142,'MASTER AKUN'!$A$5:$E$43,5,FALSE)</f>
        <v>0</v>
      </c>
    </row>
    <row r="148" spans="2:9" x14ac:dyDescent="0.25">
      <c r="B148" s="26"/>
      <c r="C148" s="1"/>
      <c r="D148" s="1"/>
      <c r="E148" s="1"/>
      <c r="F148" s="16"/>
      <c r="G148" s="16"/>
      <c r="H148" s="2"/>
      <c r="I148" s="25"/>
    </row>
    <row r="149" spans="2:9" x14ac:dyDescent="0.25">
      <c r="B149" s="26"/>
      <c r="C149" s="1"/>
      <c r="D149" s="1"/>
      <c r="E149" s="1"/>
      <c r="F149" s="16"/>
      <c r="G149" s="16"/>
      <c r="H149" s="2"/>
      <c r="I149" s="25"/>
    </row>
    <row r="150" spans="2:9" x14ac:dyDescent="0.25">
      <c r="B150" s="26"/>
      <c r="C150" s="1"/>
      <c r="D150" s="1"/>
      <c r="E150" s="1"/>
      <c r="F150" s="16"/>
      <c r="G150" s="16"/>
      <c r="H150" s="2"/>
      <c r="I150" s="25"/>
    </row>
    <row r="151" spans="2:9" x14ac:dyDescent="0.25">
      <c r="B151" s="26"/>
      <c r="C151" s="1"/>
      <c r="D151" s="1"/>
      <c r="E151" s="1"/>
      <c r="F151" s="16"/>
      <c r="G151" s="16"/>
      <c r="H151" s="2"/>
      <c r="I151" s="25"/>
    </row>
    <row r="152" spans="2:9" x14ac:dyDescent="0.25">
      <c r="B152" s="26"/>
      <c r="C152" s="1"/>
      <c r="D152" s="1"/>
      <c r="E152" s="1"/>
      <c r="F152" s="16"/>
      <c r="G152" s="16"/>
      <c r="H152" s="2"/>
      <c r="I152" s="25"/>
    </row>
    <row r="153" spans="2:9" x14ac:dyDescent="0.25">
      <c r="B153" s="26"/>
      <c r="C153" s="1"/>
      <c r="D153" s="1"/>
      <c r="E153" s="1"/>
      <c r="F153" s="16"/>
      <c r="G153" s="16"/>
      <c r="H153" s="2"/>
      <c r="I153" s="25"/>
    </row>
    <row r="154" spans="2:9" x14ac:dyDescent="0.25">
      <c r="B154" s="26"/>
      <c r="C154" s="1"/>
      <c r="D154" s="1"/>
      <c r="E154" s="1"/>
      <c r="F154" s="16"/>
      <c r="G154" s="16"/>
      <c r="H154" s="2"/>
      <c r="I154" s="25"/>
    </row>
    <row r="155" spans="2:9" x14ac:dyDescent="0.25">
      <c r="B155" s="26"/>
      <c r="C155" s="1"/>
      <c r="D155" s="1"/>
      <c r="E155" s="1"/>
      <c r="F155" s="16"/>
      <c r="G155" s="16"/>
      <c r="H155" s="2"/>
      <c r="I155" s="25"/>
    </row>
    <row r="156" spans="2:9" ht="15.75" thickBot="1" x14ac:dyDescent="0.3">
      <c r="B156" s="27"/>
      <c r="C156" s="28"/>
      <c r="D156" s="28"/>
      <c r="E156" s="28"/>
      <c r="F156" s="80"/>
      <c r="G156" s="80"/>
      <c r="H156" s="29"/>
      <c r="I156" s="30"/>
    </row>
    <row r="157" spans="2:9" ht="15.75" thickBot="1" x14ac:dyDescent="0.3"/>
    <row r="158" spans="2:9" x14ac:dyDescent="0.25">
      <c r="B158" s="33" t="s">
        <v>143</v>
      </c>
      <c r="C158" s="34"/>
      <c r="D158" s="34" t="s">
        <v>28</v>
      </c>
      <c r="E158" s="34"/>
      <c r="F158" s="78"/>
      <c r="G158" s="78"/>
      <c r="H158" s="40"/>
      <c r="I158" s="41"/>
    </row>
    <row r="159" spans="2:9" x14ac:dyDescent="0.25">
      <c r="B159" s="36" t="s">
        <v>144</v>
      </c>
      <c r="C159" s="19"/>
      <c r="D159" s="19" t="str">
        <f>VLOOKUP(D158,'MASTER AKUN'!$A$5:$C$43,2,FALSE)</f>
        <v>Iklan di bayar dimuka</v>
      </c>
      <c r="E159" s="19"/>
      <c r="F159" s="79"/>
      <c r="G159" s="79"/>
      <c r="H159" s="42"/>
      <c r="I159" s="43"/>
    </row>
    <row r="160" spans="2:9" x14ac:dyDescent="0.25">
      <c r="B160" s="36"/>
      <c r="C160" s="19"/>
      <c r="D160" s="19"/>
      <c r="E160" s="19"/>
      <c r="F160" s="79"/>
      <c r="G160" s="79"/>
      <c r="H160" s="42"/>
      <c r="I160" s="43"/>
    </row>
    <row r="161" spans="2:9" x14ac:dyDescent="0.25">
      <c r="B161" s="98" t="s">
        <v>112</v>
      </c>
      <c r="C161" s="100" t="s">
        <v>113</v>
      </c>
      <c r="D161" s="100" t="s">
        <v>89</v>
      </c>
      <c r="E161" s="100" t="s">
        <v>114</v>
      </c>
      <c r="F161" s="103" t="s">
        <v>115</v>
      </c>
      <c r="G161" s="103" t="s">
        <v>116</v>
      </c>
      <c r="H161" s="96" t="s">
        <v>126</v>
      </c>
      <c r="I161" s="97"/>
    </row>
    <row r="162" spans="2:9" ht="15.75" thickBot="1" x14ac:dyDescent="0.3">
      <c r="B162" s="99"/>
      <c r="C162" s="101"/>
      <c r="D162" s="101"/>
      <c r="E162" s="102"/>
      <c r="F162" s="104"/>
      <c r="G162" s="104"/>
      <c r="H162" s="38" t="s">
        <v>115</v>
      </c>
      <c r="I162" s="39" t="s">
        <v>116</v>
      </c>
    </row>
    <row r="163" spans="2:9" x14ac:dyDescent="0.25">
      <c r="B163" s="26" t="s">
        <v>138</v>
      </c>
      <c r="C163" s="1"/>
      <c r="D163" s="1" t="s">
        <v>127</v>
      </c>
      <c r="E163" s="1"/>
      <c r="F163" s="16"/>
      <c r="G163" s="16"/>
      <c r="H163" s="2">
        <f>VLOOKUP(D158,'MASTER AKUN'!$A$5:$E$43,4,FALSE)</f>
        <v>3000000</v>
      </c>
      <c r="I163" s="16">
        <f>VLOOKUP(D158,'MASTER AKUN'!$A$5:$E$43,5,FALSE)</f>
        <v>0</v>
      </c>
    </row>
    <row r="164" spans="2:9" x14ac:dyDescent="0.25">
      <c r="B164" s="26"/>
      <c r="C164" s="1"/>
      <c r="D164" s="1"/>
      <c r="E164" s="1"/>
      <c r="F164" s="16"/>
      <c r="G164" s="16"/>
      <c r="H164" s="2"/>
      <c r="I164" s="25"/>
    </row>
    <row r="165" spans="2:9" x14ac:dyDescent="0.25">
      <c r="B165" s="26"/>
      <c r="C165" s="1"/>
      <c r="D165" s="1"/>
      <c r="E165" s="1"/>
      <c r="F165" s="16"/>
      <c r="G165" s="16"/>
      <c r="H165" s="2"/>
      <c r="I165" s="25"/>
    </row>
    <row r="166" spans="2:9" x14ac:dyDescent="0.25">
      <c r="B166" s="26"/>
      <c r="C166" s="1"/>
      <c r="D166" s="1"/>
      <c r="E166" s="1"/>
      <c r="F166" s="16"/>
      <c r="G166" s="16"/>
      <c r="H166" s="2"/>
      <c r="I166" s="25"/>
    </row>
    <row r="167" spans="2:9" x14ac:dyDescent="0.25">
      <c r="B167" s="26"/>
      <c r="C167" s="1"/>
      <c r="D167" s="1"/>
      <c r="E167" s="1"/>
      <c r="F167" s="16"/>
      <c r="G167" s="16"/>
      <c r="H167" s="2"/>
      <c r="I167" s="25"/>
    </row>
    <row r="168" spans="2:9" x14ac:dyDescent="0.25">
      <c r="B168" s="26"/>
      <c r="C168" s="1"/>
      <c r="D168" s="1"/>
      <c r="E168" s="1"/>
      <c r="F168" s="16"/>
      <c r="G168" s="16"/>
      <c r="H168" s="2"/>
      <c r="I168" s="25"/>
    </row>
    <row r="169" spans="2:9" x14ac:dyDescent="0.25">
      <c r="B169" s="26"/>
      <c r="C169" s="1"/>
      <c r="D169" s="1"/>
      <c r="E169" s="1"/>
      <c r="F169" s="16"/>
      <c r="G169" s="16"/>
      <c r="H169" s="2"/>
      <c r="I169" s="25"/>
    </row>
    <row r="170" spans="2:9" x14ac:dyDescent="0.25">
      <c r="B170" s="26"/>
      <c r="C170" s="1"/>
      <c r="D170" s="1"/>
      <c r="E170" s="1"/>
      <c r="F170" s="16"/>
      <c r="G170" s="16"/>
      <c r="H170" s="2"/>
      <c r="I170" s="25"/>
    </row>
    <row r="171" spans="2:9" x14ac:dyDescent="0.25">
      <c r="B171" s="26"/>
      <c r="C171" s="1"/>
      <c r="D171" s="1"/>
      <c r="E171" s="1"/>
      <c r="F171" s="16"/>
      <c r="G171" s="16"/>
      <c r="H171" s="2"/>
      <c r="I171" s="25"/>
    </row>
    <row r="172" spans="2:9" ht="15.75" thickBot="1" x14ac:dyDescent="0.3">
      <c r="B172" s="27"/>
      <c r="C172" s="28"/>
      <c r="D172" s="28"/>
      <c r="E172" s="28"/>
      <c r="F172" s="80"/>
      <c r="G172" s="80"/>
      <c r="H172" s="29"/>
      <c r="I172" s="30"/>
    </row>
    <row r="173" spans="2:9" ht="15.75" thickBot="1" x14ac:dyDescent="0.3"/>
    <row r="174" spans="2:9" x14ac:dyDescent="0.25">
      <c r="B174" s="33" t="s">
        <v>143</v>
      </c>
      <c r="C174" s="34"/>
      <c r="D174" s="74" t="s">
        <v>30</v>
      </c>
      <c r="E174" s="34"/>
      <c r="F174" s="78"/>
      <c r="G174" s="78"/>
      <c r="H174" s="40"/>
      <c r="I174" s="41"/>
    </row>
    <row r="175" spans="2:9" x14ac:dyDescent="0.25">
      <c r="B175" s="36" t="s">
        <v>144</v>
      </c>
      <c r="C175" s="19"/>
      <c r="D175" s="19" t="str">
        <f>VLOOKUP(D174,'MASTER AKUN'!$A$5:$C$43,2,FALSE)</f>
        <v>Tanah</v>
      </c>
      <c r="E175" s="19"/>
      <c r="F175" s="79"/>
      <c r="G175" s="79"/>
      <c r="H175" s="42"/>
      <c r="I175" s="43"/>
    </row>
    <row r="176" spans="2:9" x14ac:dyDescent="0.25">
      <c r="B176" s="36"/>
      <c r="C176" s="19"/>
      <c r="D176" s="19"/>
      <c r="E176" s="19"/>
      <c r="F176" s="79"/>
      <c r="G176" s="79"/>
      <c r="H176" s="42"/>
      <c r="I176" s="43"/>
    </row>
    <row r="177" spans="2:9" x14ac:dyDescent="0.25">
      <c r="B177" s="98" t="s">
        <v>112</v>
      </c>
      <c r="C177" s="100" t="s">
        <v>113</v>
      </c>
      <c r="D177" s="100" t="s">
        <v>89</v>
      </c>
      <c r="E177" s="100" t="s">
        <v>114</v>
      </c>
      <c r="F177" s="103" t="s">
        <v>115</v>
      </c>
      <c r="G177" s="103" t="s">
        <v>116</v>
      </c>
      <c r="H177" s="96" t="s">
        <v>126</v>
      </c>
      <c r="I177" s="97"/>
    </row>
    <row r="178" spans="2:9" ht="15.75" thickBot="1" x14ac:dyDescent="0.3">
      <c r="B178" s="99"/>
      <c r="C178" s="101"/>
      <c r="D178" s="101"/>
      <c r="E178" s="102"/>
      <c r="F178" s="104"/>
      <c r="G178" s="104"/>
      <c r="H178" s="38" t="s">
        <v>115</v>
      </c>
      <c r="I178" s="39" t="s">
        <v>116</v>
      </c>
    </row>
    <row r="179" spans="2:9" x14ac:dyDescent="0.25">
      <c r="B179" s="26" t="s">
        <v>138</v>
      </c>
      <c r="C179" s="1"/>
      <c r="D179" s="1" t="s">
        <v>127</v>
      </c>
      <c r="E179" s="1"/>
      <c r="F179" s="16"/>
      <c r="G179" s="16"/>
      <c r="H179" s="2">
        <f>VLOOKUP(D174,'MASTER AKUN'!$A$5:$E$43,4,FALSE)</f>
        <v>165000000</v>
      </c>
      <c r="I179" s="16">
        <f>VLOOKUP(D174,'MASTER AKUN'!$A$5:$E$43,5,FALSE)</f>
        <v>0</v>
      </c>
    </row>
    <row r="180" spans="2:9" x14ac:dyDescent="0.25">
      <c r="B180" s="26"/>
      <c r="C180" s="1"/>
      <c r="D180" s="1"/>
      <c r="E180" s="1"/>
      <c r="F180" s="16"/>
      <c r="G180" s="16"/>
      <c r="H180" s="2"/>
      <c r="I180" s="25"/>
    </row>
    <row r="181" spans="2:9" x14ac:dyDescent="0.25">
      <c r="B181" s="26"/>
      <c r="C181" s="1"/>
      <c r="D181" s="1"/>
      <c r="E181" s="1"/>
      <c r="F181" s="16"/>
      <c r="G181" s="16"/>
      <c r="H181" s="2"/>
      <c r="I181" s="25"/>
    </row>
    <row r="182" spans="2:9" x14ac:dyDescent="0.25">
      <c r="B182" s="26"/>
      <c r="C182" s="1"/>
      <c r="D182" s="1"/>
      <c r="E182" s="1"/>
      <c r="F182" s="16"/>
      <c r="G182" s="16"/>
      <c r="H182" s="2"/>
      <c r="I182" s="25"/>
    </row>
    <row r="183" spans="2:9" x14ac:dyDescent="0.25">
      <c r="B183" s="26"/>
      <c r="C183" s="1"/>
      <c r="D183" s="1"/>
      <c r="E183" s="1"/>
      <c r="F183" s="16"/>
      <c r="G183" s="16"/>
      <c r="H183" s="2"/>
      <c r="I183" s="25"/>
    </row>
    <row r="184" spans="2:9" x14ac:dyDescent="0.25">
      <c r="B184" s="26"/>
      <c r="C184" s="1"/>
      <c r="D184" s="1"/>
      <c r="E184" s="1"/>
      <c r="F184" s="16"/>
      <c r="G184" s="16"/>
      <c r="H184" s="2"/>
      <c r="I184" s="25"/>
    </row>
    <row r="185" spans="2:9" x14ac:dyDescent="0.25">
      <c r="B185" s="26"/>
      <c r="C185" s="1"/>
      <c r="D185" s="1"/>
      <c r="E185" s="1"/>
      <c r="F185" s="16"/>
      <c r="G185" s="16"/>
      <c r="H185" s="2"/>
      <c r="I185" s="25"/>
    </row>
    <row r="186" spans="2:9" x14ac:dyDescent="0.25">
      <c r="B186" s="26"/>
      <c r="C186" s="1"/>
      <c r="D186" s="1"/>
      <c r="E186" s="1"/>
      <c r="F186" s="16"/>
      <c r="G186" s="16"/>
      <c r="H186" s="2"/>
      <c r="I186" s="25"/>
    </row>
    <row r="187" spans="2:9" x14ac:dyDescent="0.25">
      <c r="B187" s="26"/>
      <c r="C187" s="1"/>
      <c r="D187" s="1"/>
      <c r="E187" s="1"/>
      <c r="F187" s="16"/>
      <c r="G187" s="16"/>
      <c r="H187" s="2"/>
      <c r="I187" s="25"/>
    </row>
    <row r="188" spans="2:9" ht="15.75" thickBot="1" x14ac:dyDescent="0.3">
      <c r="B188" s="27"/>
      <c r="C188" s="28"/>
      <c r="D188" s="28"/>
      <c r="E188" s="28"/>
      <c r="F188" s="80"/>
      <c r="G188" s="80"/>
      <c r="H188" s="29"/>
      <c r="I188" s="30"/>
    </row>
    <row r="189" spans="2:9" ht="15.75" thickBot="1" x14ac:dyDescent="0.3"/>
    <row r="190" spans="2:9" x14ac:dyDescent="0.25">
      <c r="B190" s="33" t="s">
        <v>143</v>
      </c>
      <c r="C190" s="34"/>
      <c r="D190" s="34" t="s">
        <v>32</v>
      </c>
      <c r="E190" s="34"/>
      <c r="F190" s="78"/>
      <c r="G190" s="78"/>
      <c r="H190" s="40"/>
      <c r="I190" s="41"/>
    </row>
    <row r="191" spans="2:9" x14ac:dyDescent="0.25">
      <c r="B191" s="36" t="s">
        <v>144</v>
      </c>
      <c r="C191" s="19"/>
      <c r="D191" s="19" t="str">
        <f>VLOOKUP(D190,'MASTER AKUN'!$A$5:$C$43,2,FALSE)</f>
        <v>Bangunan</v>
      </c>
      <c r="E191" s="19"/>
      <c r="F191" s="79"/>
      <c r="G191" s="79"/>
      <c r="H191" s="42"/>
      <c r="I191" s="43"/>
    </row>
    <row r="192" spans="2:9" x14ac:dyDescent="0.25">
      <c r="B192" s="36"/>
      <c r="C192" s="19"/>
      <c r="D192" s="19"/>
      <c r="E192" s="19"/>
      <c r="F192" s="79"/>
      <c r="G192" s="79"/>
      <c r="H192" s="42"/>
      <c r="I192" s="43"/>
    </row>
    <row r="193" spans="2:9" x14ac:dyDescent="0.25">
      <c r="B193" s="98" t="s">
        <v>112</v>
      </c>
      <c r="C193" s="100" t="s">
        <v>113</v>
      </c>
      <c r="D193" s="100" t="s">
        <v>89</v>
      </c>
      <c r="E193" s="100" t="s">
        <v>114</v>
      </c>
      <c r="F193" s="103" t="s">
        <v>115</v>
      </c>
      <c r="G193" s="103" t="s">
        <v>116</v>
      </c>
      <c r="H193" s="96" t="s">
        <v>126</v>
      </c>
      <c r="I193" s="97"/>
    </row>
    <row r="194" spans="2:9" ht="15.75" thickBot="1" x14ac:dyDescent="0.3">
      <c r="B194" s="99"/>
      <c r="C194" s="101"/>
      <c r="D194" s="101"/>
      <c r="E194" s="102"/>
      <c r="F194" s="104"/>
      <c r="G194" s="104"/>
      <c r="H194" s="38" t="s">
        <v>115</v>
      </c>
      <c r="I194" s="39" t="s">
        <v>116</v>
      </c>
    </row>
    <row r="195" spans="2:9" x14ac:dyDescent="0.25">
      <c r="B195" s="26" t="s">
        <v>138</v>
      </c>
      <c r="C195" s="1"/>
      <c r="D195" s="1" t="s">
        <v>127</v>
      </c>
      <c r="E195" s="1"/>
      <c r="F195" s="16"/>
      <c r="G195" s="16"/>
      <c r="H195" s="2">
        <f>VLOOKUP(D190,'MASTER AKUN'!$A$5:$E$43,4,FALSE)</f>
        <v>210000000</v>
      </c>
      <c r="I195" s="16">
        <f>VLOOKUP(D190,'MASTER AKUN'!$A$5:$E$43,5,FALSE)</f>
        <v>0</v>
      </c>
    </row>
    <row r="196" spans="2:9" x14ac:dyDescent="0.25">
      <c r="B196" s="26"/>
      <c r="C196" s="1"/>
      <c r="D196" s="1"/>
      <c r="E196" s="1"/>
      <c r="F196" s="16"/>
      <c r="G196" s="16"/>
      <c r="H196" s="2"/>
      <c r="I196" s="25"/>
    </row>
    <row r="197" spans="2:9" x14ac:dyDescent="0.25">
      <c r="B197" s="26"/>
      <c r="C197" s="1"/>
      <c r="D197" s="1"/>
      <c r="E197" s="1"/>
      <c r="F197" s="16"/>
      <c r="G197" s="16"/>
      <c r="H197" s="2"/>
      <c r="I197" s="25"/>
    </row>
    <row r="198" spans="2:9" x14ac:dyDescent="0.25">
      <c r="B198" s="26"/>
      <c r="C198" s="1"/>
      <c r="D198" s="1"/>
      <c r="E198" s="1"/>
      <c r="F198" s="16"/>
      <c r="G198" s="16"/>
      <c r="H198" s="2"/>
      <c r="I198" s="25"/>
    </row>
    <row r="199" spans="2:9" x14ac:dyDescent="0.25">
      <c r="B199" s="26"/>
      <c r="C199" s="1"/>
      <c r="D199" s="1"/>
      <c r="E199" s="1"/>
      <c r="F199" s="16"/>
      <c r="G199" s="16"/>
      <c r="H199" s="2"/>
      <c r="I199" s="25"/>
    </row>
    <row r="200" spans="2:9" x14ac:dyDescent="0.25">
      <c r="B200" s="26"/>
      <c r="C200" s="1"/>
      <c r="D200" s="1"/>
      <c r="E200" s="1"/>
      <c r="F200" s="16"/>
      <c r="G200" s="16"/>
      <c r="H200" s="2"/>
      <c r="I200" s="25"/>
    </row>
    <row r="201" spans="2:9" x14ac:dyDescent="0.25">
      <c r="B201" s="26"/>
      <c r="C201" s="1"/>
      <c r="D201" s="1"/>
      <c r="E201" s="1"/>
      <c r="F201" s="16"/>
      <c r="G201" s="16"/>
      <c r="H201" s="2"/>
      <c r="I201" s="25"/>
    </row>
    <row r="202" spans="2:9" x14ac:dyDescent="0.25">
      <c r="B202" s="26"/>
      <c r="C202" s="1"/>
      <c r="D202" s="1"/>
      <c r="E202" s="1"/>
      <c r="F202" s="16"/>
      <c r="G202" s="16"/>
      <c r="H202" s="2"/>
      <c r="I202" s="25"/>
    </row>
    <row r="203" spans="2:9" x14ac:dyDescent="0.25">
      <c r="B203" s="26"/>
      <c r="C203" s="1"/>
      <c r="D203" s="1"/>
      <c r="E203" s="1"/>
      <c r="F203" s="16"/>
      <c r="G203" s="16"/>
      <c r="H203" s="2"/>
      <c r="I203" s="25"/>
    </row>
    <row r="204" spans="2:9" ht="15.75" thickBot="1" x14ac:dyDescent="0.3">
      <c r="B204" s="27"/>
      <c r="C204" s="28"/>
      <c r="D204" s="28"/>
      <c r="E204" s="28"/>
      <c r="F204" s="80"/>
      <c r="G204" s="80"/>
      <c r="H204" s="29"/>
      <c r="I204" s="30"/>
    </row>
    <row r="205" spans="2:9" ht="15.75" thickBot="1" x14ac:dyDescent="0.3"/>
    <row r="206" spans="2:9" x14ac:dyDescent="0.25">
      <c r="B206" s="33" t="s">
        <v>143</v>
      </c>
      <c r="C206" s="34"/>
      <c r="D206" s="34" t="s">
        <v>34</v>
      </c>
      <c r="E206" s="34"/>
      <c r="F206" s="78"/>
      <c r="G206" s="78"/>
      <c r="H206" s="40"/>
      <c r="I206" s="41"/>
    </row>
    <row r="207" spans="2:9" x14ac:dyDescent="0.25">
      <c r="B207" s="36" t="s">
        <v>144</v>
      </c>
      <c r="C207" s="19"/>
      <c r="D207" s="19" t="str">
        <f>VLOOKUP(D206,'MASTER AKUN'!$A$5:$C$43,2,FALSE)</f>
        <v>Akumulasi Penyusutan Bangunan</v>
      </c>
      <c r="E207" s="19"/>
      <c r="F207" s="79"/>
      <c r="G207" s="79"/>
      <c r="H207" s="42"/>
      <c r="I207" s="43"/>
    </row>
    <row r="208" spans="2:9" x14ac:dyDescent="0.25">
      <c r="B208" s="36"/>
      <c r="C208" s="19"/>
      <c r="D208" s="19"/>
      <c r="E208" s="19"/>
      <c r="F208" s="79"/>
      <c r="G208" s="79"/>
      <c r="H208" s="42"/>
      <c r="I208" s="43"/>
    </row>
    <row r="209" spans="2:9" x14ac:dyDescent="0.25">
      <c r="B209" s="98" t="s">
        <v>112</v>
      </c>
      <c r="C209" s="100" t="s">
        <v>113</v>
      </c>
      <c r="D209" s="100" t="s">
        <v>89</v>
      </c>
      <c r="E209" s="100" t="s">
        <v>114</v>
      </c>
      <c r="F209" s="103" t="s">
        <v>115</v>
      </c>
      <c r="G209" s="103" t="s">
        <v>116</v>
      </c>
      <c r="H209" s="96" t="s">
        <v>126</v>
      </c>
      <c r="I209" s="97"/>
    </row>
    <row r="210" spans="2:9" ht="15.75" thickBot="1" x14ac:dyDescent="0.3">
      <c r="B210" s="99"/>
      <c r="C210" s="101"/>
      <c r="D210" s="101"/>
      <c r="E210" s="102"/>
      <c r="F210" s="104"/>
      <c r="G210" s="104"/>
      <c r="H210" s="38" t="s">
        <v>115</v>
      </c>
      <c r="I210" s="39" t="s">
        <v>116</v>
      </c>
    </row>
    <row r="211" spans="2:9" x14ac:dyDescent="0.25">
      <c r="B211" s="26" t="s">
        <v>138</v>
      </c>
      <c r="C211" s="1"/>
      <c r="D211" s="1" t="s">
        <v>127</v>
      </c>
      <c r="E211" s="1"/>
      <c r="F211" s="16"/>
      <c r="G211" s="16"/>
      <c r="H211" s="2">
        <f>VLOOKUP(D206,'MASTER AKUN'!$A$5:$E$43,4,FALSE)</f>
        <v>0</v>
      </c>
      <c r="I211" s="2">
        <f>VLOOKUP(D206,'MASTER AKUN'!$A$5:$E$43,5,FALSE)</f>
        <v>105000000</v>
      </c>
    </row>
    <row r="212" spans="2:9" x14ac:dyDescent="0.25">
      <c r="B212" s="26"/>
      <c r="C212" s="1"/>
      <c r="D212" s="1"/>
      <c r="E212" s="1"/>
      <c r="F212" s="16"/>
      <c r="G212" s="16"/>
      <c r="H212" s="2"/>
      <c r="I212" s="25"/>
    </row>
    <row r="213" spans="2:9" x14ac:dyDescent="0.25">
      <c r="B213" s="26"/>
      <c r="C213" s="1"/>
      <c r="D213" s="1"/>
      <c r="E213" s="1"/>
      <c r="F213" s="16"/>
      <c r="G213" s="16"/>
      <c r="H213" s="2"/>
      <c r="I213" s="25"/>
    </row>
    <row r="214" spans="2:9" x14ac:dyDescent="0.25">
      <c r="B214" s="26"/>
      <c r="C214" s="1"/>
      <c r="D214" s="1"/>
      <c r="E214" s="1"/>
      <c r="F214" s="16"/>
      <c r="G214" s="16"/>
      <c r="H214" s="2"/>
      <c r="I214" s="25"/>
    </row>
    <row r="215" spans="2:9" x14ac:dyDescent="0.25">
      <c r="B215" s="26"/>
      <c r="C215" s="1"/>
      <c r="D215" s="1"/>
      <c r="E215" s="1"/>
      <c r="F215" s="16"/>
      <c r="G215" s="16"/>
      <c r="H215" s="2"/>
      <c r="I215" s="25"/>
    </row>
    <row r="216" spans="2:9" x14ac:dyDescent="0.25">
      <c r="B216" s="26"/>
      <c r="C216" s="1"/>
      <c r="D216" s="1"/>
      <c r="E216" s="1"/>
      <c r="F216" s="16"/>
      <c r="G216" s="16"/>
      <c r="H216" s="2"/>
      <c r="I216" s="25"/>
    </row>
    <row r="217" spans="2:9" x14ac:dyDescent="0.25">
      <c r="B217" s="26"/>
      <c r="C217" s="1"/>
      <c r="D217" s="1"/>
      <c r="E217" s="1"/>
      <c r="F217" s="16"/>
      <c r="G217" s="16"/>
      <c r="H217" s="2"/>
      <c r="I217" s="25"/>
    </row>
    <row r="218" spans="2:9" x14ac:dyDescent="0.25">
      <c r="B218" s="26"/>
      <c r="C218" s="1"/>
      <c r="D218" s="1"/>
      <c r="E218" s="1"/>
      <c r="F218" s="16"/>
      <c r="G218" s="16"/>
      <c r="H218" s="2"/>
      <c r="I218" s="25"/>
    </row>
    <row r="219" spans="2:9" x14ac:dyDescent="0.25">
      <c r="B219" s="26"/>
      <c r="C219" s="1"/>
      <c r="D219" s="1"/>
      <c r="E219" s="1"/>
      <c r="F219" s="16"/>
      <c r="G219" s="16"/>
      <c r="H219" s="2"/>
      <c r="I219" s="25"/>
    </row>
    <row r="220" spans="2:9" ht="15.75" thickBot="1" x14ac:dyDescent="0.3">
      <c r="B220" s="27"/>
      <c r="C220" s="28"/>
      <c r="D220" s="28"/>
      <c r="E220" s="28"/>
      <c r="F220" s="80"/>
      <c r="G220" s="80"/>
      <c r="H220" s="29"/>
      <c r="I220" s="30"/>
    </row>
    <row r="221" spans="2:9" ht="15.75" thickBot="1" x14ac:dyDescent="0.3"/>
    <row r="222" spans="2:9" x14ac:dyDescent="0.25">
      <c r="B222" s="33" t="s">
        <v>143</v>
      </c>
      <c r="C222" s="34"/>
      <c r="D222" s="34" t="s">
        <v>36</v>
      </c>
      <c r="E222" s="34"/>
      <c r="F222" s="78"/>
      <c r="G222" s="78"/>
      <c r="H222" s="40"/>
      <c r="I222" s="41"/>
    </row>
    <row r="223" spans="2:9" x14ac:dyDescent="0.25">
      <c r="B223" s="36" t="s">
        <v>144</v>
      </c>
      <c r="C223" s="19"/>
      <c r="D223" s="19" t="str">
        <f>VLOOKUP(D222,'MASTER AKUN'!$A$5:$C$43,2,FALSE)</f>
        <v>Kendaraan</v>
      </c>
      <c r="E223" s="19"/>
      <c r="F223" s="79"/>
      <c r="G223" s="79"/>
      <c r="H223" s="42"/>
      <c r="I223" s="43"/>
    </row>
    <row r="224" spans="2:9" x14ac:dyDescent="0.25">
      <c r="B224" s="36"/>
      <c r="C224" s="19"/>
      <c r="D224" s="19"/>
      <c r="E224" s="19"/>
      <c r="F224" s="79"/>
      <c r="G224" s="79"/>
      <c r="H224" s="42"/>
      <c r="I224" s="43"/>
    </row>
    <row r="225" spans="2:9" x14ac:dyDescent="0.25">
      <c r="B225" s="98" t="s">
        <v>112</v>
      </c>
      <c r="C225" s="100" t="s">
        <v>113</v>
      </c>
      <c r="D225" s="100" t="s">
        <v>89</v>
      </c>
      <c r="E225" s="100" t="s">
        <v>114</v>
      </c>
      <c r="F225" s="103" t="s">
        <v>115</v>
      </c>
      <c r="G225" s="103" t="s">
        <v>116</v>
      </c>
      <c r="H225" s="96" t="s">
        <v>126</v>
      </c>
      <c r="I225" s="97"/>
    </row>
    <row r="226" spans="2:9" ht="15.75" thickBot="1" x14ac:dyDescent="0.3">
      <c r="B226" s="99"/>
      <c r="C226" s="101"/>
      <c r="D226" s="101"/>
      <c r="E226" s="102"/>
      <c r="F226" s="104"/>
      <c r="G226" s="104"/>
      <c r="H226" s="38" t="s">
        <v>115</v>
      </c>
      <c r="I226" s="39" t="s">
        <v>116</v>
      </c>
    </row>
    <row r="227" spans="2:9" x14ac:dyDescent="0.25">
      <c r="B227" s="26" t="s">
        <v>138</v>
      </c>
      <c r="C227" s="1"/>
      <c r="D227" s="1" t="s">
        <v>127</v>
      </c>
      <c r="E227" s="1"/>
      <c r="F227" s="16"/>
      <c r="G227" s="16"/>
      <c r="H227" s="2">
        <f>VLOOKUP(D222,'MASTER AKUN'!$A$5:$E$43,4,FALSE)</f>
        <v>175000000</v>
      </c>
      <c r="I227" s="16">
        <f>VLOOKUP(D222,'MASTER AKUN'!$A$5:$E$43,5,FALSE)</f>
        <v>0</v>
      </c>
    </row>
    <row r="228" spans="2:9" x14ac:dyDescent="0.25">
      <c r="B228" s="26"/>
      <c r="C228" s="1"/>
      <c r="D228" s="1"/>
      <c r="E228" s="1"/>
      <c r="F228" s="16"/>
      <c r="G228" s="16"/>
      <c r="H228" s="2"/>
      <c r="I228" s="25"/>
    </row>
    <row r="229" spans="2:9" x14ac:dyDescent="0.25">
      <c r="B229" s="26"/>
      <c r="C229" s="1"/>
      <c r="D229" s="1"/>
      <c r="E229" s="1"/>
      <c r="F229" s="16"/>
      <c r="G229" s="16"/>
      <c r="H229" s="2"/>
      <c r="I229" s="25"/>
    </row>
    <row r="230" spans="2:9" x14ac:dyDescent="0.25">
      <c r="B230" s="26"/>
      <c r="C230" s="1"/>
      <c r="D230" s="1"/>
      <c r="E230" s="1"/>
      <c r="F230" s="16"/>
      <c r="G230" s="16"/>
      <c r="H230" s="2"/>
      <c r="I230" s="25"/>
    </row>
    <row r="231" spans="2:9" x14ac:dyDescent="0.25">
      <c r="B231" s="26"/>
      <c r="C231" s="1"/>
      <c r="D231" s="1"/>
      <c r="E231" s="1"/>
      <c r="F231" s="16"/>
      <c r="G231" s="16"/>
      <c r="H231" s="2"/>
      <c r="I231" s="25"/>
    </row>
    <row r="232" spans="2:9" x14ac:dyDescent="0.25">
      <c r="B232" s="26"/>
      <c r="C232" s="1"/>
      <c r="D232" s="1"/>
      <c r="E232" s="1"/>
      <c r="F232" s="16"/>
      <c r="G232" s="16"/>
      <c r="H232" s="2"/>
      <c r="I232" s="25"/>
    </row>
    <row r="233" spans="2:9" x14ac:dyDescent="0.25">
      <c r="B233" s="26"/>
      <c r="C233" s="1"/>
      <c r="D233" s="1"/>
      <c r="E233" s="1"/>
      <c r="F233" s="16"/>
      <c r="G233" s="16"/>
      <c r="H233" s="2"/>
      <c r="I233" s="25"/>
    </row>
    <row r="234" spans="2:9" x14ac:dyDescent="0.25">
      <c r="B234" s="26"/>
      <c r="C234" s="1"/>
      <c r="D234" s="1"/>
      <c r="E234" s="1"/>
      <c r="F234" s="16"/>
      <c r="G234" s="16"/>
      <c r="H234" s="2"/>
      <c r="I234" s="25"/>
    </row>
    <row r="235" spans="2:9" x14ac:dyDescent="0.25">
      <c r="B235" s="26"/>
      <c r="C235" s="1"/>
      <c r="D235" s="1"/>
      <c r="E235" s="1"/>
      <c r="F235" s="16"/>
      <c r="G235" s="16"/>
      <c r="H235" s="2"/>
      <c r="I235" s="25"/>
    </row>
    <row r="236" spans="2:9" ht="15.75" thickBot="1" x14ac:dyDescent="0.3">
      <c r="B236" s="27"/>
      <c r="C236" s="28"/>
      <c r="D236" s="28"/>
      <c r="E236" s="28"/>
      <c r="F236" s="80"/>
      <c r="G236" s="80"/>
      <c r="H236" s="29"/>
      <c r="I236" s="30"/>
    </row>
    <row r="237" spans="2:9" ht="15.75" thickBot="1" x14ac:dyDescent="0.3"/>
    <row r="238" spans="2:9" x14ac:dyDescent="0.25">
      <c r="B238" s="33" t="s">
        <v>143</v>
      </c>
      <c r="C238" s="34"/>
      <c r="D238" s="34" t="s">
        <v>38</v>
      </c>
      <c r="E238" s="34"/>
      <c r="F238" s="78"/>
      <c r="G238" s="78"/>
      <c r="H238" s="40"/>
      <c r="I238" s="41"/>
    </row>
    <row r="239" spans="2:9" x14ac:dyDescent="0.25">
      <c r="B239" s="36" t="s">
        <v>144</v>
      </c>
      <c r="C239" s="19"/>
      <c r="D239" s="19" t="str">
        <f>VLOOKUP(D238,'MASTER AKUN'!$A$5:$C$43,2,FALSE)</f>
        <v>Akumulasi Penyusutan Kendaraan</v>
      </c>
      <c r="E239" s="19"/>
      <c r="F239" s="79"/>
      <c r="G239" s="79"/>
      <c r="H239" s="42"/>
      <c r="I239" s="43"/>
    </row>
    <row r="240" spans="2:9" x14ac:dyDescent="0.25">
      <c r="B240" s="36"/>
      <c r="C240" s="19"/>
      <c r="D240" s="19"/>
      <c r="E240" s="19"/>
      <c r="F240" s="79"/>
      <c r="G240" s="79"/>
      <c r="H240" s="42"/>
      <c r="I240" s="43"/>
    </row>
    <row r="241" spans="2:9" x14ac:dyDescent="0.25">
      <c r="B241" s="98" t="s">
        <v>112</v>
      </c>
      <c r="C241" s="100" t="s">
        <v>113</v>
      </c>
      <c r="D241" s="100" t="s">
        <v>89</v>
      </c>
      <c r="E241" s="100" t="s">
        <v>114</v>
      </c>
      <c r="F241" s="103" t="s">
        <v>115</v>
      </c>
      <c r="G241" s="103" t="s">
        <v>116</v>
      </c>
      <c r="H241" s="96" t="s">
        <v>126</v>
      </c>
      <c r="I241" s="97"/>
    </row>
    <row r="242" spans="2:9" ht="15.75" thickBot="1" x14ac:dyDescent="0.3">
      <c r="B242" s="99"/>
      <c r="C242" s="101"/>
      <c r="D242" s="101"/>
      <c r="E242" s="102"/>
      <c r="F242" s="104"/>
      <c r="G242" s="104"/>
      <c r="H242" s="38" t="s">
        <v>115</v>
      </c>
      <c r="I242" s="39" t="s">
        <v>116</v>
      </c>
    </row>
    <row r="243" spans="2:9" x14ac:dyDescent="0.25">
      <c r="B243" s="26" t="s">
        <v>138</v>
      </c>
      <c r="C243" s="1"/>
      <c r="D243" s="1" t="s">
        <v>127</v>
      </c>
      <c r="E243" s="1"/>
      <c r="F243" s="16"/>
      <c r="G243" s="16"/>
      <c r="H243" s="2">
        <f>VLOOKUP(D238,'MASTER AKUN'!$A$5:$E$43,4,FALSE)</f>
        <v>0</v>
      </c>
      <c r="I243" s="2">
        <f>VLOOKUP(D238,'MASTER AKUN'!$A$5:$E$43,5,FALSE)</f>
        <v>108862304</v>
      </c>
    </row>
    <row r="244" spans="2:9" x14ac:dyDescent="0.25">
      <c r="B244" s="26"/>
      <c r="C244" s="1"/>
      <c r="D244" s="1"/>
      <c r="E244" s="1"/>
      <c r="F244" s="16"/>
      <c r="G244" s="16"/>
      <c r="H244" s="2"/>
      <c r="I244" s="25"/>
    </row>
    <row r="245" spans="2:9" x14ac:dyDescent="0.25">
      <c r="B245" s="26"/>
      <c r="C245" s="1"/>
      <c r="D245" s="1"/>
      <c r="E245" s="1"/>
      <c r="F245" s="16"/>
      <c r="G245" s="16"/>
      <c r="H245" s="2"/>
      <c r="I245" s="25"/>
    </row>
    <row r="246" spans="2:9" x14ac:dyDescent="0.25">
      <c r="B246" s="26"/>
      <c r="C246" s="1"/>
      <c r="D246" s="1"/>
      <c r="E246" s="1"/>
      <c r="F246" s="16"/>
      <c r="G246" s="16"/>
      <c r="H246" s="2"/>
      <c r="I246" s="25"/>
    </row>
    <row r="247" spans="2:9" x14ac:dyDescent="0.25">
      <c r="B247" s="26"/>
      <c r="C247" s="1"/>
      <c r="D247" s="1"/>
      <c r="E247" s="1"/>
      <c r="F247" s="16"/>
      <c r="G247" s="16"/>
      <c r="H247" s="2"/>
      <c r="I247" s="25"/>
    </row>
    <row r="248" spans="2:9" x14ac:dyDescent="0.25">
      <c r="B248" s="26"/>
      <c r="C248" s="1"/>
      <c r="D248" s="1"/>
      <c r="E248" s="1"/>
      <c r="F248" s="16"/>
      <c r="G248" s="16"/>
      <c r="H248" s="2"/>
      <c r="I248" s="25"/>
    </row>
    <row r="249" spans="2:9" x14ac:dyDescent="0.25">
      <c r="B249" s="26"/>
      <c r="C249" s="1"/>
      <c r="D249" s="1"/>
      <c r="E249" s="1"/>
      <c r="F249" s="16"/>
      <c r="G249" s="16"/>
      <c r="H249" s="2"/>
      <c r="I249" s="25"/>
    </row>
    <row r="250" spans="2:9" x14ac:dyDescent="0.25">
      <c r="B250" s="26"/>
      <c r="C250" s="1"/>
      <c r="D250" s="1"/>
      <c r="E250" s="1"/>
      <c r="F250" s="16"/>
      <c r="G250" s="16"/>
      <c r="H250" s="2"/>
      <c r="I250" s="25"/>
    </row>
    <row r="251" spans="2:9" x14ac:dyDescent="0.25">
      <c r="B251" s="26"/>
      <c r="C251" s="1"/>
      <c r="D251" s="1"/>
      <c r="E251" s="1"/>
      <c r="F251" s="16"/>
      <c r="G251" s="16"/>
      <c r="H251" s="2"/>
      <c r="I251" s="25"/>
    </row>
    <row r="252" spans="2:9" ht="15.75" thickBot="1" x14ac:dyDescent="0.3">
      <c r="B252" s="27"/>
      <c r="C252" s="28"/>
      <c r="D252" s="28"/>
      <c r="E252" s="28"/>
      <c r="F252" s="80"/>
      <c r="G252" s="80"/>
      <c r="H252" s="29"/>
      <c r="I252" s="30"/>
    </row>
    <row r="253" spans="2:9" ht="15.75" thickBot="1" x14ac:dyDescent="0.3"/>
    <row r="254" spans="2:9" x14ac:dyDescent="0.25">
      <c r="B254" s="33" t="s">
        <v>143</v>
      </c>
      <c r="C254" s="34"/>
      <c r="D254" s="34" t="s">
        <v>40</v>
      </c>
      <c r="E254" s="34"/>
      <c r="F254" s="78"/>
      <c r="G254" s="78"/>
      <c r="H254" s="40"/>
      <c r="I254" s="41"/>
    </row>
    <row r="255" spans="2:9" x14ac:dyDescent="0.25">
      <c r="B255" s="36" t="s">
        <v>144</v>
      </c>
      <c r="C255" s="19"/>
      <c r="D255" s="19" t="str">
        <f>VLOOKUP(D254,'MASTER AKUN'!$A$5:$C$43,2,FALSE)</f>
        <v>Peralatan</v>
      </c>
      <c r="E255" s="19"/>
      <c r="F255" s="79"/>
      <c r="G255" s="79"/>
      <c r="H255" s="42"/>
      <c r="I255" s="43"/>
    </row>
    <row r="256" spans="2:9" x14ac:dyDescent="0.25">
      <c r="B256" s="36"/>
      <c r="C256" s="19"/>
      <c r="D256" s="19"/>
      <c r="E256" s="19"/>
      <c r="F256" s="79"/>
      <c r="G256" s="79"/>
      <c r="H256" s="42"/>
      <c r="I256" s="43"/>
    </row>
    <row r="257" spans="2:9" x14ac:dyDescent="0.25">
      <c r="B257" s="98" t="s">
        <v>112</v>
      </c>
      <c r="C257" s="100" t="s">
        <v>113</v>
      </c>
      <c r="D257" s="100" t="s">
        <v>89</v>
      </c>
      <c r="E257" s="100" t="s">
        <v>114</v>
      </c>
      <c r="F257" s="103" t="s">
        <v>115</v>
      </c>
      <c r="G257" s="103" t="s">
        <v>116</v>
      </c>
      <c r="H257" s="96" t="s">
        <v>126</v>
      </c>
      <c r="I257" s="97"/>
    </row>
    <row r="258" spans="2:9" ht="15.75" thickBot="1" x14ac:dyDescent="0.3">
      <c r="B258" s="99"/>
      <c r="C258" s="101"/>
      <c r="D258" s="101"/>
      <c r="E258" s="102"/>
      <c r="F258" s="104"/>
      <c r="G258" s="104"/>
      <c r="H258" s="38" t="s">
        <v>115</v>
      </c>
      <c r="I258" s="39" t="s">
        <v>116</v>
      </c>
    </row>
    <row r="259" spans="2:9" x14ac:dyDescent="0.25">
      <c r="B259" s="26" t="s">
        <v>138</v>
      </c>
      <c r="C259" s="1"/>
      <c r="D259" s="1" t="s">
        <v>127</v>
      </c>
      <c r="E259" s="1"/>
      <c r="F259" s="16"/>
      <c r="G259" s="16"/>
      <c r="H259" s="2">
        <f>VLOOKUP(D254,'MASTER AKUN'!$A$5:$E$43,4,FALSE)</f>
        <v>220000000</v>
      </c>
      <c r="I259" s="16">
        <f>VLOOKUP(D254,'MASTER AKUN'!$A$5:$E$43,5,FALSE)</f>
        <v>0</v>
      </c>
    </row>
    <row r="260" spans="2:9" x14ac:dyDescent="0.25">
      <c r="B260" s="26"/>
      <c r="C260" s="1"/>
      <c r="D260" s="1"/>
      <c r="E260" s="1"/>
      <c r="F260" s="16"/>
      <c r="G260" s="16"/>
      <c r="H260" s="2"/>
      <c r="I260" s="25"/>
    </row>
    <row r="261" spans="2:9" x14ac:dyDescent="0.25">
      <c r="B261" s="26"/>
      <c r="C261" s="1"/>
      <c r="D261" s="1"/>
      <c r="E261" s="1"/>
      <c r="F261" s="16"/>
      <c r="G261" s="16"/>
      <c r="H261" s="2"/>
      <c r="I261" s="25"/>
    </row>
    <row r="262" spans="2:9" x14ac:dyDescent="0.25">
      <c r="B262" s="26"/>
      <c r="C262" s="1"/>
      <c r="D262" s="1"/>
      <c r="E262" s="1"/>
      <c r="F262" s="16"/>
      <c r="G262" s="16"/>
      <c r="H262" s="2"/>
      <c r="I262" s="25"/>
    </row>
    <row r="263" spans="2:9" x14ac:dyDescent="0.25">
      <c r="B263" s="26"/>
      <c r="C263" s="1"/>
      <c r="D263" s="1"/>
      <c r="E263" s="1"/>
      <c r="F263" s="16"/>
      <c r="G263" s="16"/>
      <c r="H263" s="2"/>
      <c r="I263" s="25"/>
    </row>
    <row r="264" spans="2:9" x14ac:dyDescent="0.25">
      <c r="B264" s="26"/>
      <c r="C264" s="1"/>
      <c r="D264" s="1"/>
      <c r="E264" s="1"/>
      <c r="F264" s="16"/>
      <c r="G264" s="16"/>
      <c r="H264" s="2"/>
      <c r="I264" s="25"/>
    </row>
    <row r="265" spans="2:9" x14ac:dyDescent="0.25">
      <c r="B265" s="26"/>
      <c r="C265" s="1"/>
      <c r="D265" s="1"/>
      <c r="E265" s="1"/>
      <c r="F265" s="16"/>
      <c r="G265" s="16"/>
      <c r="H265" s="2"/>
      <c r="I265" s="25"/>
    </row>
    <row r="266" spans="2:9" x14ac:dyDescent="0.25">
      <c r="B266" s="26"/>
      <c r="C266" s="1"/>
      <c r="D266" s="1"/>
      <c r="E266" s="1"/>
      <c r="F266" s="16"/>
      <c r="G266" s="16"/>
      <c r="H266" s="2"/>
      <c r="I266" s="25"/>
    </row>
    <row r="267" spans="2:9" x14ac:dyDescent="0.25">
      <c r="B267" s="26"/>
      <c r="C267" s="1"/>
      <c r="D267" s="1"/>
      <c r="E267" s="1"/>
      <c r="F267" s="16"/>
      <c r="G267" s="16"/>
      <c r="H267" s="2"/>
      <c r="I267" s="25"/>
    </row>
    <row r="268" spans="2:9" ht="15.75" thickBot="1" x14ac:dyDescent="0.3">
      <c r="B268" s="27"/>
      <c r="C268" s="28"/>
      <c r="D268" s="28"/>
      <c r="E268" s="28"/>
      <c r="F268" s="80"/>
      <c r="G268" s="80"/>
      <c r="H268" s="29"/>
      <c r="I268" s="30"/>
    </row>
    <row r="269" spans="2:9" ht="15.75" thickBot="1" x14ac:dyDescent="0.3"/>
    <row r="270" spans="2:9" x14ac:dyDescent="0.25">
      <c r="B270" s="33" t="s">
        <v>143</v>
      </c>
      <c r="C270" s="34"/>
      <c r="D270" s="34" t="s">
        <v>42</v>
      </c>
      <c r="E270" s="34"/>
      <c r="F270" s="78"/>
      <c r="G270" s="78"/>
      <c r="H270" s="40"/>
      <c r="I270" s="41"/>
    </row>
    <row r="271" spans="2:9" x14ac:dyDescent="0.25">
      <c r="B271" s="36" t="s">
        <v>144</v>
      </c>
      <c r="C271" s="19"/>
      <c r="D271" s="19" t="str">
        <f>VLOOKUP(D270,'MASTER AKUN'!$A$5:$C$43,2,FALSE)</f>
        <v>Akumulasi Penyusutan Peralatan</v>
      </c>
      <c r="E271" s="19"/>
      <c r="F271" s="79"/>
      <c r="G271" s="79"/>
      <c r="H271" s="42"/>
      <c r="I271" s="43"/>
    </row>
    <row r="272" spans="2:9" x14ac:dyDescent="0.25">
      <c r="B272" s="36"/>
      <c r="C272" s="19"/>
      <c r="D272" s="19"/>
      <c r="E272" s="19"/>
      <c r="F272" s="79"/>
      <c r="G272" s="79"/>
      <c r="H272" s="42"/>
      <c r="I272" s="43"/>
    </row>
    <row r="273" spans="2:9" x14ac:dyDescent="0.25">
      <c r="B273" s="98" t="s">
        <v>112</v>
      </c>
      <c r="C273" s="100" t="s">
        <v>113</v>
      </c>
      <c r="D273" s="100" t="s">
        <v>89</v>
      </c>
      <c r="E273" s="100" t="s">
        <v>114</v>
      </c>
      <c r="F273" s="103" t="s">
        <v>115</v>
      </c>
      <c r="G273" s="103" t="s">
        <v>116</v>
      </c>
      <c r="H273" s="96" t="s">
        <v>126</v>
      </c>
      <c r="I273" s="97"/>
    </row>
    <row r="274" spans="2:9" ht="15.75" thickBot="1" x14ac:dyDescent="0.3">
      <c r="B274" s="99"/>
      <c r="C274" s="101"/>
      <c r="D274" s="101"/>
      <c r="E274" s="102"/>
      <c r="F274" s="104"/>
      <c r="G274" s="104"/>
      <c r="H274" s="38" t="s">
        <v>115</v>
      </c>
      <c r="I274" s="39" t="s">
        <v>116</v>
      </c>
    </row>
    <row r="275" spans="2:9" x14ac:dyDescent="0.25">
      <c r="B275" s="26" t="s">
        <v>138</v>
      </c>
      <c r="C275" s="1"/>
      <c r="D275" s="1" t="s">
        <v>127</v>
      </c>
      <c r="E275" s="1"/>
      <c r="F275" s="16"/>
      <c r="G275" s="16"/>
      <c r="H275" s="2">
        <f>VLOOKUP(D270,'MASTER AKUN'!$A$5:$E$43,4,FALSE)</f>
        <v>0</v>
      </c>
      <c r="I275" s="2">
        <f>VLOOKUP(D270,'MASTER AKUN'!$A$5:$E$43,5,FALSE)</f>
        <v>188240740</v>
      </c>
    </row>
    <row r="276" spans="2:9" x14ac:dyDescent="0.25">
      <c r="B276" s="26"/>
      <c r="C276" s="1"/>
      <c r="D276" s="1"/>
      <c r="E276" s="1"/>
      <c r="F276" s="16"/>
      <c r="G276" s="16"/>
      <c r="H276" s="2"/>
      <c r="I276" s="25"/>
    </row>
    <row r="277" spans="2:9" x14ac:dyDescent="0.25">
      <c r="B277" s="26"/>
      <c r="C277" s="1"/>
      <c r="D277" s="1"/>
      <c r="E277" s="1"/>
      <c r="F277" s="16"/>
      <c r="G277" s="16"/>
      <c r="H277" s="2"/>
      <c r="I277" s="25"/>
    </row>
    <row r="278" spans="2:9" x14ac:dyDescent="0.25">
      <c r="B278" s="26"/>
      <c r="C278" s="1"/>
      <c r="D278" s="1"/>
      <c r="E278" s="1"/>
      <c r="F278" s="16"/>
      <c r="G278" s="16"/>
      <c r="H278" s="2"/>
      <c r="I278" s="25"/>
    </row>
    <row r="279" spans="2:9" x14ac:dyDescent="0.25">
      <c r="B279" s="26"/>
      <c r="C279" s="1"/>
      <c r="D279" s="1"/>
      <c r="E279" s="1"/>
      <c r="F279" s="16"/>
      <c r="G279" s="16"/>
      <c r="H279" s="2"/>
      <c r="I279" s="25"/>
    </row>
    <row r="280" spans="2:9" x14ac:dyDescent="0.25">
      <c r="B280" s="26"/>
      <c r="C280" s="1"/>
      <c r="D280" s="1"/>
      <c r="E280" s="1"/>
      <c r="F280" s="16"/>
      <c r="G280" s="16"/>
      <c r="H280" s="2"/>
      <c r="I280" s="25"/>
    </row>
    <row r="281" spans="2:9" x14ac:dyDescent="0.25">
      <c r="B281" s="26"/>
      <c r="C281" s="1"/>
      <c r="D281" s="1"/>
      <c r="E281" s="1"/>
      <c r="F281" s="16"/>
      <c r="G281" s="16"/>
      <c r="H281" s="2"/>
      <c r="I281" s="25"/>
    </row>
    <row r="282" spans="2:9" x14ac:dyDescent="0.25">
      <c r="B282" s="26"/>
      <c r="C282" s="1"/>
      <c r="D282" s="1"/>
      <c r="E282" s="1"/>
      <c r="F282" s="16"/>
      <c r="G282" s="16"/>
      <c r="H282" s="2"/>
      <c r="I282" s="25"/>
    </row>
    <row r="283" spans="2:9" x14ac:dyDescent="0.25">
      <c r="B283" s="26"/>
      <c r="C283" s="1"/>
      <c r="D283" s="1"/>
      <c r="E283" s="1"/>
      <c r="F283" s="16"/>
      <c r="G283" s="16"/>
      <c r="H283" s="2"/>
      <c r="I283" s="25"/>
    </row>
    <row r="284" spans="2:9" ht="15.75" thickBot="1" x14ac:dyDescent="0.3">
      <c r="B284" s="27"/>
      <c r="C284" s="28"/>
      <c r="D284" s="28"/>
      <c r="E284" s="28"/>
      <c r="F284" s="80"/>
      <c r="G284" s="80"/>
      <c r="H284" s="29"/>
      <c r="I284" s="30"/>
    </row>
    <row r="285" spans="2:9" ht="15.75" thickBot="1" x14ac:dyDescent="0.3"/>
    <row r="286" spans="2:9" x14ac:dyDescent="0.25">
      <c r="B286" s="33" t="s">
        <v>143</v>
      </c>
      <c r="C286" s="34"/>
      <c r="D286" s="34" t="s">
        <v>44</v>
      </c>
      <c r="E286" s="34"/>
      <c r="F286" s="78"/>
      <c r="G286" s="78"/>
      <c r="H286" s="40"/>
      <c r="I286" s="41"/>
    </row>
    <row r="287" spans="2:9" x14ac:dyDescent="0.25">
      <c r="B287" s="36" t="s">
        <v>144</v>
      </c>
      <c r="C287" s="19"/>
      <c r="D287" s="19" t="str">
        <f>VLOOKUP(D286,'MASTER AKUN'!$A$5:$C$43,2,FALSE)</f>
        <v>Hutang Usaha</v>
      </c>
      <c r="E287" s="19"/>
      <c r="F287" s="79"/>
      <c r="G287" s="79"/>
      <c r="H287" s="42"/>
      <c r="I287" s="43"/>
    </row>
    <row r="288" spans="2:9" x14ac:dyDescent="0.25">
      <c r="B288" s="36"/>
      <c r="C288" s="19"/>
      <c r="D288" s="19"/>
      <c r="E288" s="19"/>
      <c r="F288" s="79"/>
      <c r="G288" s="79"/>
      <c r="H288" s="42"/>
      <c r="I288" s="43"/>
    </row>
    <row r="289" spans="2:9" x14ac:dyDescent="0.25">
      <c r="B289" s="98" t="s">
        <v>112</v>
      </c>
      <c r="C289" s="100" t="s">
        <v>113</v>
      </c>
      <c r="D289" s="100" t="s">
        <v>89</v>
      </c>
      <c r="E289" s="100" t="s">
        <v>114</v>
      </c>
      <c r="F289" s="103" t="s">
        <v>115</v>
      </c>
      <c r="G289" s="103" t="s">
        <v>116</v>
      </c>
      <c r="H289" s="96" t="s">
        <v>126</v>
      </c>
      <c r="I289" s="97"/>
    </row>
    <row r="290" spans="2:9" ht="15.75" thickBot="1" x14ac:dyDescent="0.3">
      <c r="B290" s="99"/>
      <c r="C290" s="101"/>
      <c r="D290" s="101"/>
      <c r="E290" s="102"/>
      <c r="F290" s="104"/>
      <c r="G290" s="104"/>
      <c r="H290" s="38" t="s">
        <v>115</v>
      </c>
      <c r="I290" s="39" t="s">
        <v>116</v>
      </c>
    </row>
    <row r="291" spans="2:9" x14ac:dyDescent="0.25">
      <c r="B291" s="26" t="s">
        <v>138</v>
      </c>
      <c r="C291" s="1"/>
      <c r="D291" s="1" t="s">
        <v>127</v>
      </c>
      <c r="E291" s="1"/>
      <c r="F291" s="16"/>
      <c r="G291" s="16"/>
      <c r="H291" s="2">
        <f>VLOOKUP(D286,'MASTER AKUN'!$A$5:$E$43,4,FALSE)</f>
        <v>0</v>
      </c>
      <c r="I291" s="2">
        <f>VLOOKUP(D286,'MASTER AKUN'!$A$5:$E$43,5,FALSE)</f>
        <v>196000000</v>
      </c>
    </row>
    <row r="292" spans="2:9" x14ac:dyDescent="0.25">
      <c r="B292" s="26"/>
      <c r="C292" s="1"/>
      <c r="D292" s="1"/>
      <c r="E292" s="1"/>
      <c r="F292" s="16"/>
      <c r="G292" s="16"/>
      <c r="H292" s="2"/>
      <c r="I292" s="25"/>
    </row>
    <row r="293" spans="2:9" x14ac:dyDescent="0.25">
      <c r="B293" s="26"/>
      <c r="C293" s="1"/>
      <c r="D293" s="1"/>
      <c r="E293" s="1"/>
      <c r="F293" s="16"/>
      <c r="G293" s="16"/>
      <c r="H293" s="2"/>
      <c r="I293" s="25"/>
    </row>
    <row r="294" spans="2:9" x14ac:dyDescent="0.25">
      <c r="B294" s="26"/>
      <c r="C294" s="1"/>
      <c r="D294" s="1"/>
      <c r="E294" s="1"/>
      <c r="F294" s="16"/>
      <c r="G294" s="16"/>
      <c r="H294" s="2"/>
      <c r="I294" s="25"/>
    </row>
    <row r="295" spans="2:9" x14ac:dyDescent="0.25">
      <c r="B295" s="26"/>
      <c r="C295" s="1"/>
      <c r="D295" s="1"/>
      <c r="E295" s="1"/>
      <c r="F295" s="16"/>
      <c r="G295" s="16"/>
      <c r="H295" s="2"/>
      <c r="I295" s="25"/>
    </row>
    <row r="296" spans="2:9" x14ac:dyDescent="0.25">
      <c r="B296" s="26"/>
      <c r="C296" s="1"/>
      <c r="D296" s="1"/>
      <c r="E296" s="1"/>
      <c r="F296" s="16"/>
      <c r="G296" s="16"/>
      <c r="H296" s="2"/>
      <c r="I296" s="25"/>
    </row>
    <row r="297" spans="2:9" x14ac:dyDescent="0.25">
      <c r="B297" s="26"/>
      <c r="C297" s="1"/>
      <c r="D297" s="1"/>
      <c r="E297" s="1"/>
      <c r="F297" s="16"/>
      <c r="G297" s="16"/>
      <c r="H297" s="2"/>
      <c r="I297" s="25"/>
    </row>
    <row r="298" spans="2:9" x14ac:dyDescent="0.25">
      <c r="B298" s="26"/>
      <c r="C298" s="1"/>
      <c r="D298" s="1"/>
      <c r="E298" s="1"/>
      <c r="F298" s="16"/>
      <c r="G298" s="16"/>
      <c r="H298" s="2"/>
      <c r="I298" s="25"/>
    </row>
    <row r="299" spans="2:9" x14ac:dyDescent="0.25">
      <c r="B299" s="26"/>
      <c r="C299" s="1"/>
      <c r="D299" s="1"/>
      <c r="E299" s="1"/>
      <c r="F299" s="16"/>
      <c r="G299" s="16"/>
      <c r="H299" s="2"/>
      <c r="I299" s="25"/>
    </row>
    <row r="300" spans="2:9" ht="15.75" thickBot="1" x14ac:dyDescent="0.3">
      <c r="B300" s="27"/>
      <c r="C300" s="28"/>
      <c r="D300" s="28"/>
      <c r="E300" s="28"/>
      <c r="F300" s="80"/>
      <c r="G300" s="80"/>
      <c r="H300" s="29"/>
      <c r="I300" s="30"/>
    </row>
    <row r="301" spans="2:9" ht="15.75" thickBot="1" x14ac:dyDescent="0.3"/>
    <row r="302" spans="2:9" x14ac:dyDescent="0.25">
      <c r="B302" s="33" t="s">
        <v>143</v>
      </c>
      <c r="C302" s="34"/>
      <c r="D302" s="34" t="s">
        <v>46</v>
      </c>
      <c r="E302" s="34"/>
      <c r="F302" s="78"/>
      <c r="G302" s="78"/>
      <c r="H302" s="40"/>
      <c r="I302" s="41"/>
    </row>
    <row r="303" spans="2:9" x14ac:dyDescent="0.25">
      <c r="B303" s="36" t="s">
        <v>144</v>
      </c>
      <c r="C303" s="19"/>
      <c r="D303" s="19" t="str">
        <f>VLOOKUP(D302,'MASTER AKUN'!$A$5:$C$43,2,FALSE)</f>
        <v>PPN Keluaran</v>
      </c>
      <c r="E303" s="19"/>
      <c r="F303" s="79"/>
      <c r="G303" s="79"/>
      <c r="H303" s="42"/>
      <c r="I303" s="43"/>
    </row>
    <row r="304" spans="2:9" x14ac:dyDescent="0.25">
      <c r="B304" s="36"/>
      <c r="C304" s="19"/>
      <c r="D304" s="19"/>
      <c r="E304" s="19"/>
      <c r="F304" s="79"/>
      <c r="G304" s="79"/>
      <c r="H304" s="42"/>
      <c r="I304" s="43"/>
    </row>
    <row r="305" spans="2:9" x14ac:dyDescent="0.25">
      <c r="B305" s="98" t="s">
        <v>112</v>
      </c>
      <c r="C305" s="100" t="s">
        <v>113</v>
      </c>
      <c r="D305" s="100" t="s">
        <v>89</v>
      </c>
      <c r="E305" s="100" t="s">
        <v>114</v>
      </c>
      <c r="F305" s="103" t="s">
        <v>115</v>
      </c>
      <c r="G305" s="103" t="s">
        <v>116</v>
      </c>
      <c r="H305" s="96" t="s">
        <v>126</v>
      </c>
      <c r="I305" s="97"/>
    </row>
    <row r="306" spans="2:9" ht="15.75" thickBot="1" x14ac:dyDescent="0.3">
      <c r="B306" s="99"/>
      <c r="C306" s="101"/>
      <c r="D306" s="101"/>
      <c r="E306" s="102"/>
      <c r="F306" s="104"/>
      <c r="G306" s="104"/>
      <c r="H306" s="38" t="s">
        <v>115</v>
      </c>
      <c r="I306" s="39" t="s">
        <v>116</v>
      </c>
    </row>
    <row r="307" spans="2:9" x14ac:dyDescent="0.25">
      <c r="B307" s="26" t="s">
        <v>138</v>
      </c>
      <c r="C307" s="1"/>
      <c r="D307" s="1" t="s">
        <v>127</v>
      </c>
      <c r="E307" s="1"/>
      <c r="F307" s="16"/>
      <c r="G307" s="16"/>
      <c r="H307" s="2">
        <f>VLOOKUP(D302,'MASTER AKUN'!$A$5:$E$43,4,FALSE)</f>
        <v>0</v>
      </c>
      <c r="I307" s="2">
        <f>VLOOKUP(D302,'MASTER AKUN'!$A$5:$E$43,5,FALSE)</f>
        <v>23520000</v>
      </c>
    </row>
    <row r="308" spans="2:9" x14ac:dyDescent="0.25">
      <c r="B308" s="26"/>
      <c r="C308" s="1"/>
      <c r="D308" s="1"/>
      <c r="E308" s="1"/>
      <c r="F308" s="16"/>
      <c r="G308" s="16">
        <f ca="1">SUMIF('JURNAL UMUM'!$B$12:$G$12,'BUKU BESAR'!D302,'JURNAL UMUM'!G12)</f>
        <v>2500000</v>
      </c>
      <c r="H308" s="2"/>
      <c r="I308" s="25">
        <f ca="1">I307+G308</f>
        <v>26020000</v>
      </c>
    </row>
    <row r="309" spans="2:9" x14ac:dyDescent="0.25">
      <c r="B309" s="26"/>
      <c r="C309" s="1"/>
      <c r="D309" s="1"/>
      <c r="E309" s="1"/>
      <c r="F309" s="16">
        <f ca="1">SUMIF('JURNAL UMUM'!$B$27:$G$27,'BUKU BESAR'!D302,'JURNAL UMUM'!F27)</f>
        <v>2500000</v>
      </c>
      <c r="G309" s="16"/>
      <c r="H309" s="2"/>
      <c r="I309" s="25">
        <f ca="1">I308-F309</f>
        <v>23520000</v>
      </c>
    </row>
    <row r="310" spans="2:9" x14ac:dyDescent="0.25">
      <c r="B310" s="26"/>
      <c r="C310" s="1"/>
      <c r="D310" s="1"/>
      <c r="E310" s="1"/>
      <c r="F310" s="16"/>
      <c r="G310" s="16"/>
      <c r="H310" s="2"/>
      <c r="I310" s="25"/>
    </row>
    <row r="311" spans="2:9" x14ac:dyDescent="0.25">
      <c r="B311" s="26"/>
      <c r="C311" s="1"/>
      <c r="D311" s="1"/>
      <c r="E311" s="1"/>
      <c r="F311" s="16"/>
      <c r="G311" s="16"/>
      <c r="H311" s="2"/>
      <c r="I311" s="25"/>
    </row>
    <row r="312" spans="2:9" x14ac:dyDescent="0.25">
      <c r="B312" s="26"/>
      <c r="C312" s="1"/>
      <c r="D312" s="1"/>
      <c r="E312" s="1"/>
      <c r="F312" s="16"/>
      <c r="G312" s="16"/>
      <c r="H312" s="2"/>
      <c r="I312" s="25"/>
    </row>
    <row r="313" spans="2:9" x14ac:dyDescent="0.25">
      <c r="B313" s="26"/>
      <c r="C313" s="1"/>
      <c r="D313" s="1"/>
      <c r="E313" s="1"/>
      <c r="F313" s="16"/>
      <c r="G313" s="16"/>
      <c r="H313" s="2"/>
      <c r="I313" s="25"/>
    </row>
    <row r="314" spans="2:9" x14ac:dyDescent="0.25">
      <c r="B314" s="26"/>
      <c r="C314" s="1"/>
      <c r="D314" s="1"/>
      <c r="E314" s="1"/>
      <c r="F314" s="16"/>
      <c r="G314" s="16"/>
      <c r="H314" s="2"/>
      <c r="I314" s="25"/>
    </row>
    <row r="315" spans="2:9" x14ac:dyDescent="0.25">
      <c r="B315" s="26"/>
      <c r="C315" s="1"/>
      <c r="D315" s="1"/>
      <c r="E315" s="1"/>
      <c r="F315" s="16"/>
      <c r="G315" s="16"/>
      <c r="H315" s="2"/>
      <c r="I315" s="25"/>
    </row>
    <row r="316" spans="2:9" ht="15.75" thickBot="1" x14ac:dyDescent="0.3">
      <c r="B316" s="27"/>
      <c r="C316" s="28"/>
      <c r="D316" s="28"/>
      <c r="E316" s="28"/>
      <c r="F316" s="80"/>
      <c r="G316" s="80"/>
      <c r="H316" s="29"/>
      <c r="I316" s="30"/>
    </row>
    <row r="317" spans="2:9" ht="15.75" thickBot="1" x14ac:dyDescent="0.3"/>
    <row r="318" spans="2:9" x14ac:dyDescent="0.25">
      <c r="B318" s="33" t="s">
        <v>143</v>
      </c>
      <c r="C318" s="34"/>
      <c r="D318" s="34" t="s">
        <v>48</v>
      </c>
      <c r="E318" s="34"/>
      <c r="F318" s="78"/>
      <c r="G318" s="78"/>
      <c r="H318" s="40"/>
      <c r="I318" s="41"/>
    </row>
    <row r="319" spans="2:9" x14ac:dyDescent="0.25">
      <c r="B319" s="36" t="s">
        <v>144</v>
      </c>
      <c r="C319" s="19"/>
      <c r="D319" s="19" t="str">
        <f>VLOOKUP(D318,'MASTER AKUN'!$A$5:$C$43,2,FALSE)</f>
        <v>Hutang Pajak Penghasilan</v>
      </c>
      <c r="E319" s="19"/>
      <c r="F319" s="79"/>
      <c r="G319" s="79"/>
      <c r="H319" s="42"/>
      <c r="I319" s="43"/>
    </row>
    <row r="320" spans="2:9" x14ac:dyDescent="0.25">
      <c r="B320" s="36"/>
      <c r="C320" s="19"/>
      <c r="D320" s="19"/>
      <c r="E320" s="19"/>
      <c r="F320" s="79"/>
      <c r="G320" s="79"/>
      <c r="H320" s="42"/>
      <c r="I320" s="43"/>
    </row>
    <row r="321" spans="2:9" x14ac:dyDescent="0.25">
      <c r="B321" s="98" t="s">
        <v>112</v>
      </c>
      <c r="C321" s="100" t="s">
        <v>113</v>
      </c>
      <c r="D321" s="100" t="s">
        <v>89</v>
      </c>
      <c r="E321" s="100" t="s">
        <v>114</v>
      </c>
      <c r="F321" s="103" t="s">
        <v>115</v>
      </c>
      <c r="G321" s="103" t="s">
        <v>116</v>
      </c>
      <c r="H321" s="96" t="s">
        <v>126</v>
      </c>
      <c r="I321" s="97"/>
    </row>
    <row r="322" spans="2:9" ht="15.75" thickBot="1" x14ac:dyDescent="0.3">
      <c r="B322" s="99"/>
      <c r="C322" s="101"/>
      <c r="D322" s="101"/>
      <c r="E322" s="102"/>
      <c r="F322" s="104"/>
      <c r="G322" s="104"/>
      <c r="H322" s="38" t="s">
        <v>115</v>
      </c>
      <c r="I322" s="39" t="s">
        <v>116</v>
      </c>
    </row>
    <row r="323" spans="2:9" x14ac:dyDescent="0.25">
      <c r="B323" s="26" t="s">
        <v>138</v>
      </c>
      <c r="C323" s="1"/>
      <c r="D323" s="1" t="s">
        <v>127</v>
      </c>
      <c r="E323" s="1"/>
      <c r="F323" s="16"/>
      <c r="G323" s="16"/>
      <c r="H323" s="2">
        <f>VLOOKUP(D318,'MASTER AKUN'!$A$5:$E$43,4,FALSE)</f>
        <v>0</v>
      </c>
      <c r="I323" s="16">
        <f>VLOOKUP(D318,'MASTER AKUN'!$A$5:$E$43,5,FALSE)</f>
        <v>0</v>
      </c>
    </row>
    <row r="324" spans="2:9" x14ac:dyDescent="0.25">
      <c r="B324" s="26"/>
      <c r="C324" s="1"/>
      <c r="D324" s="1"/>
      <c r="E324" s="1"/>
      <c r="F324" s="16"/>
      <c r="G324" s="16"/>
      <c r="H324" s="2"/>
      <c r="I324" s="25"/>
    </row>
    <row r="325" spans="2:9" x14ac:dyDescent="0.25">
      <c r="B325" s="26"/>
      <c r="C325" s="1"/>
      <c r="D325" s="1"/>
      <c r="E325" s="1"/>
      <c r="F325" s="16"/>
      <c r="G325" s="16"/>
      <c r="H325" s="2"/>
      <c r="I325" s="25"/>
    </row>
    <row r="326" spans="2:9" x14ac:dyDescent="0.25">
      <c r="B326" s="26"/>
      <c r="C326" s="1"/>
      <c r="D326" s="1"/>
      <c r="E326" s="1"/>
      <c r="F326" s="16"/>
      <c r="G326" s="16"/>
      <c r="H326" s="2"/>
      <c r="I326" s="25"/>
    </row>
    <row r="327" spans="2:9" x14ac:dyDescent="0.25">
      <c r="B327" s="26"/>
      <c r="C327" s="1"/>
      <c r="D327" s="1"/>
      <c r="E327" s="1"/>
      <c r="F327" s="16"/>
      <c r="G327" s="16"/>
      <c r="H327" s="2"/>
      <c r="I327" s="25"/>
    </row>
    <row r="328" spans="2:9" x14ac:dyDescent="0.25">
      <c r="B328" s="26"/>
      <c r="C328" s="1"/>
      <c r="D328" s="1"/>
      <c r="E328" s="1"/>
      <c r="F328" s="16"/>
      <c r="G328" s="16"/>
      <c r="H328" s="2"/>
      <c r="I328" s="25"/>
    </row>
    <row r="329" spans="2:9" x14ac:dyDescent="0.25">
      <c r="B329" s="26"/>
      <c r="C329" s="1"/>
      <c r="D329" s="1"/>
      <c r="E329" s="1"/>
      <c r="F329" s="16"/>
      <c r="G329" s="16"/>
      <c r="H329" s="2"/>
      <c r="I329" s="25"/>
    </row>
    <row r="330" spans="2:9" x14ac:dyDescent="0.25">
      <c r="B330" s="26"/>
      <c r="C330" s="1"/>
      <c r="D330" s="1"/>
      <c r="E330" s="1"/>
      <c r="F330" s="16"/>
      <c r="G330" s="16"/>
      <c r="H330" s="2"/>
      <c r="I330" s="25"/>
    </row>
    <row r="331" spans="2:9" x14ac:dyDescent="0.25">
      <c r="B331" s="26"/>
      <c r="C331" s="1"/>
      <c r="D331" s="1"/>
      <c r="E331" s="1"/>
      <c r="F331" s="16"/>
      <c r="G331" s="16"/>
      <c r="H331" s="2"/>
      <c r="I331" s="25"/>
    </row>
    <row r="332" spans="2:9" ht="15.75" thickBot="1" x14ac:dyDescent="0.3">
      <c r="B332" s="27"/>
      <c r="C332" s="28"/>
      <c r="D332" s="28"/>
      <c r="E332" s="28"/>
      <c r="F332" s="80"/>
      <c r="G332" s="80"/>
      <c r="H332" s="29"/>
      <c r="I332" s="30"/>
    </row>
    <row r="334" spans="2:9" ht="15.75" thickBot="1" x14ac:dyDescent="0.3"/>
    <row r="335" spans="2:9" x14ac:dyDescent="0.25">
      <c r="B335" s="33" t="s">
        <v>143</v>
      </c>
      <c r="C335" s="34"/>
      <c r="D335" s="74" t="s">
        <v>50</v>
      </c>
      <c r="E335" s="34"/>
      <c r="F335" s="78"/>
      <c r="G335" s="78"/>
      <c r="H335" s="40"/>
      <c r="I335" s="41"/>
    </row>
    <row r="336" spans="2:9" x14ac:dyDescent="0.25">
      <c r="B336" s="36" t="s">
        <v>144</v>
      </c>
      <c r="C336" s="19"/>
      <c r="D336" s="19" t="str">
        <f>VLOOKUP(D335,'MASTER AKUN'!$A$5:$C$43,2,FALSE)</f>
        <v>Hutang Bank</v>
      </c>
      <c r="E336" s="19"/>
      <c r="F336" s="79"/>
      <c r="G336" s="79"/>
      <c r="H336" s="42"/>
      <c r="I336" s="43"/>
    </row>
    <row r="337" spans="2:9" x14ac:dyDescent="0.25">
      <c r="B337" s="36"/>
      <c r="C337" s="19"/>
      <c r="D337" s="19"/>
      <c r="E337" s="19"/>
      <c r="F337" s="79"/>
      <c r="G337" s="79"/>
      <c r="H337" s="42"/>
      <c r="I337" s="43"/>
    </row>
    <row r="338" spans="2:9" x14ac:dyDescent="0.25">
      <c r="B338" s="98" t="s">
        <v>112</v>
      </c>
      <c r="C338" s="100" t="s">
        <v>113</v>
      </c>
      <c r="D338" s="100" t="s">
        <v>89</v>
      </c>
      <c r="E338" s="100" t="s">
        <v>114</v>
      </c>
      <c r="F338" s="103" t="s">
        <v>115</v>
      </c>
      <c r="G338" s="103" t="s">
        <v>116</v>
      </c>
      <c r="H338" s="96" t="s">
        <v>126</v>
      </c>
      <c r="I338" s="97"/>
    </row>
    <row r="339" spans="2:9" ht="15.75" thickBot="1" x14ac:dyDescent="0.3">
      <c r="B339" s="99"/>
      <c r="C339" s="101"/>
      <c r="D339" s="101"/>
      <c r="E339" s="102"/>
      <c r="F339" s="104"/>
      <c r="G339" s="104"/>
      <c r="H339" s="38" t="s">
        <v>115</v>
      </c>
      <c r="I339" s="39" t="s">
        <v>116</v>
      </c>
    </row>
    <row r="340" spans="2:9" x14ac:dyDescent="0.25">
      <c r="B340" s="26" t="s">
        <v>138</v>
      </c>
      <c r="C340" s="1"/>
      <c r="D340" s="1" t="s">
        <v>127</v>
      </c>
      <c r="E340" s="1"/>
      <c r="F340" s="16"/>
      <c r="G340" s="16"/>
      <c r="H340" s="2">
        <f>VLOOKUP(D335,'MASTER AKUN'!$A$5:$E$43,4,FALSE)</f>
        <v>0</v>
      </c>
      <c r="I340" s="2">
        <f>VLOOKUP(D335,'MASTER AKUN'!$A$5:$E$43,5,FALSE)</f>
        <v>301909436</v>
      </c>
    </row>
    <row r="341" spans="2:9" x14ac:dyDescent="0.25">
      <c r="B341" s="26"/>
      <c r="C341" s="1"/>
      <c r="D341" s="1"/>
      <c r="E341" s="1"/>
      <c r="F341" s="16"/>
      <c r="G341" s="16"/>
      <c r="H341" s="2"/>
      <c r="I341" s="25"/>
    </row>
    <row r="342" spans="2:9" x14ac:dyDescent="0.25">
      <c r="B342" s="26"/>
      <c r="C342" s="1"/>
      <c r="D342" s="1"/>
      <c r="E342" s="1"/>
      <c r="F342" s="16"/>
      <c r="G342" s="16"/>
      <c r="H342" s="2"/>
      <c r="I342" s="25"/>
    </row>
    <row r="343" spans="2:9" x14ac:dyDescent="0.25">
      <c r="B343" s="26"/>
      <c r="C343" s="1"/>
      <c r="D343" s="1"/>
      <c r="E343" s="1"/>
      <c r="F343" s="16"/>
      <c r="G343" s="16"/>
      <c r="H343" s="2"/>
      <c r="I343" s="25"/>
    </row>
    <row r="344" spans="2:9" x14ac:dyDescent="0.25">
      <c r="B344" s="26"/>
      <c r="C344" s="1"/>
      <c r="D344" s="1"/>
      <c r="E344" s="1"/>
      <c r="F344" s="16"/>
      <c r="G344" s="16"/>
      <c r="H344" s="2"/>
      <c r="I344" s="25"/>
    </row>
    <row r="345" spans="2:9" x14ac:dyDescent="0.25">
      <c r="B345" s="26"/>
      <c r="C345" s="1"/>
      <c r="D345" s="1"/>
      <c r="E345" s="1"/>
      <c r="F345" s="16"/>
      <c r="G345" s="16"/>
      <c r="H345" s="2"/>
      <c r="I345" s="25"/>
    </row>
    <row r="346" spans="2:9" x14ac:dyDescent="0.25">
      <c r="B346" s="26"/>
      <c r="C346" s="1"/>
      <c r="D346" s="1"/>
      <c r="E346" s="1"/>
      <c r="F346" s="16"/>
      <c r="G346" s="16"/>
      <c r="H346" s="2"/>
      <c r="I346" s="25"/>
    </row>
    <row r="347" spans="2:9" x14ac:dyDescent="0.25">
      <c r="B347" s="26"/>
      <c r="C347" s="1"/>
      <c r="D347" s="1"/>
      <c r="E347" s="1"/>
      <c r="F347" s="16"/>
      <c r="G347" s="16"/>
      <c r="H347" s="2"/>
      <c r="I347" s="25"/>
    </row>
    <row r="348" spans="2:9" x14ac:dyDescent="0.25">
      <c r="B348" s="26"/>
      <c r="C348" s="1"/>
      <c r="D348" s="1"/>
      <c r="E348" s="1"/>
      <c r="F348" s="16"/>
      <c r="G348" s="16"/>
      <c r="H348" s="2"/>
      <c r="I348" s="25"/>
    </row>
    <row r="349" spans="2:9" ht="15.75" thickBot="1" x14ac:dyDescent="0.3">
      <c r="B349" s="27"/>
      <c r="C349" s="28"/>
      <c r="D349" s="28"/>
      <c r="E349" s="28"/>
      <c r="F349" s="80"/>
      <c r="G349" s="80"/>
      <c r="H349" s="29"/>
      <c r="I349" s="30"/>
    </row>
    <row r="350" spans="2:9" ht="15.75" thickBot="1" x14ac:dyDescent="0.3"/>
    <row r="351" spans="2:9" x14ac:dyDescent="0.25">
      <c r="B351" s="33" t="s">
        <v>143</v>
      </c>
      <c r="C351" s="34"/>
      <c r="D351" s="34" t="s">
        <v>52</v>
      </c>
      <c r="E351" s="34"/>
      <c r="F351" s="78"/>
      <c r="G351" s="78"/>
      <c r="H351" s="40"/>
      <c r="I351" s="41"/>
    </row>
    <row r="352" spans="2:9" x14ac:dyDescent="0.25">
      <c r="B352" s="36" t="s">
        <v>144</v>
      </c>
      <c r="C352" s="19"/>
      <c r="D352" s="19" t="str">
        <f>VLOOKUP(D351,'MASTER AKUN'!$A$5:$C$43,2,FALSE)</f>
        <v>Modal Saham</v>
      </c>
      <c r="E352" s="19"/>
      <c r="F352" s="79"/>
      <c r="G352" s="79"/>
      <c r="H352" s="42"/>
      <c r="I352" s="43"/>
    </row>
    <row r="353" spans="2:9" x14ac:dyDescent="0.25">
      <c r="B353" s="36"/>
      <c r="C353" s="19"/>
      <c r="D353" s="19"/>
      <c r="E353" s="19"/>
      <c r="F353" s="79"/>
      <c r="G353" s="79"/>
      <c r="H353" s="42"/>
      <c r="I353" s="43"/>
    </row>
    <row r="354" spans="2:9" x14ac:dyDescent="0.25">
      <c r="B354" s="98" t="s">
        <v>112</v>
      </c>
      <c r="C354" s="100" t="s">
        <v>113</v>
      </c>
      <c r="D354" s="100" t="s">
        <v>89</v>
      </c>
      <c r="E354" s="100" t="s">
        <v>114</v>
      </c>
      <c r="F354" s="103" t="s">
        <v>115</v>
      </c>
      <c r="G354" s="103" t="s">
        <v>116</v>
      </c>
      <c r="H354" s="96" t="s">
        <v>126</v>
      </c>
      <c r="I354" s="97"/>
    </row>
    <row r="355" spans="2:9" ht="15.75" thickBot="1" x14ac:dyDescent="0.3">
      <c r="B355" s="99"/>
      <c r="C355" s="101"/>
      <c r="D355" s="101"/>
      <c r="E355" s="102"/>
      <c r="F355" s="104"/>
      <c r="G355" s="104"/>
      <c r="H355" s="38" t="s">
        <v>115</v>
      </c>
      <c r="I355" s="39" t="s">
        <v>116</v>
      </c>
    </row>
    <row r="356" spans="2:9" x14ac:dyDescent="0.25">
      <c r="B356" s="26" t="s">
        <v>138</v>
      </c>
      <c r="C356" s="1"/>
      <c r="D356" s="1" t="s">
        <v>127</v>
      </c>
      <c r="E356" s="1"/>
      <c r="F356" s="16"/>
      <c r="G356" s="16"/>
      <c r="H356" s="2">
        <f>VLOOKUP(D351,'MASTER AKUN'!$A$5:$E$43,4,FALSE)</f>
        <v>0</v>
      </c>
      <c r="I356" s="2">
        <f>VLOOKUP(D351,'MASTER AKUN'!$A$5:$E$43,5,FALSE)</f>
        <v>700000000</v>
      </c>
    </row>
    <row r="357" spans="2:9" x14ac:dyDescent="0.25">
      <c r="B357" s="26"/>
      <c r="C357" s="1"/>
      <c r="D357" s="1"/>
      <c r="E357" s="1"/>
      <c r="F357" s="16"/>
      <c r="G357" s="16"/>
      <c r="H357" s="2"/>
      <c r="I357" s="25"/>
    </row>
    <row r="358" spans="2:9" x14ac:dyDescent="0.25">
      <c r="B358" s="26"/>
      <c r="C358" s="1"/>
      <c r="D358" s="1"/>
      <c r="E358" s="1"/>
      <c r="F358" s="16"/>
      <c r="G358" s="16"/>
      <c r="H358" s="2"/>
      <c r="I358" s="25"/>
    </row>
    <row r="359" spans="2:9" x14ac:dyDescent="0.25">
      <c r="B359" s="26"/>
      <c r="C359" s="1"/>
      <c r="D359" s="1"/>
      <c r="E359" s="1"/>
      <c r="F359" s="16"/>
      <c r="G359" s="16"/>
      <c r="H359" s="2"/>
      <c r="I359" s="25"/>
    </row>
    <row r="360" spans="2:9" x14ac:dyDescent="0.25">
      <c r="B360" s="26"/>
      <c r="C360" s="1"/>
      <c r="D360" s="1"/>
      <c r="E360" s="1"/>
      <c r="F360" s="16"/>
      <c r="G360" s="16"/>
      <c r="H360" s="2"/>
      <c r="I360" s="25"/>
    </row>
    <row r="361" spans="2:9" x14ac:dyDescent="0.25">
      <c r="B361" s="26"/>
      <c r="C361" s="1"/>
      <c r="D361" s="1"/>
      <c r="E361" s="1"/>
      <c r="F361" s="16"/>
      <c r="G361" s="16"/>
      <c r="H361" s="2"/>
      <c r="I361" s="25"/>
    </row>
    <row r="362" spans="2:9" x14ac:dyDescent="0.25">
      <c r="B362" s="26"/>
      <c r="C362" s="1"/>
      <c r="D362" s="1"/>
      <c r="E362" s="1"/>
      <c r="F362" s="16"/>
      <c r="G362" s="16"/>
      <c r="H362" s="2"/>
      <c r="I362" s="25"/>
    </row>
    <row r="363" spans="2:9" x14ac:dyDescent="0.25">
      <c r="B363" s="26"/>
      <c r="C363" s="1"/>
      <c r="D363" s="1"/>
      <c r="E363" s="1"/>
      <c r="F363" s="16"/>
      <c r="G363" s="16"/>
      <c r="H363" s="2"/>
      <c r="I363" s="25"/>
    </row>
    <row r="364" spans="2:9" x14ac:dyDescent="0.25">
      <c r="B364" s="26"/>
      <c r="C364" s="1"/>
      <c r="D364" s="1"/>
      <c r="E364" s="1"/>
      <c r="F364" s="16"/>
      <c r="G364" s="16"/>
      <c r="H364" s="2"/>
      <c r="I364" s="25"/>
    </row>
    <row r="365" spans="2:9" ht="15.75" thickBot="1" x14ac:dyDescent="0.3">
      <c r="B365" s="27"/>
      <c r="C365" s="28"/>
      <c r="D365" s="28"/>
      <c r="E365" s="28"/>
      <c r="F365" s="80"/>
      <c r="G365" s="80"/>
      <c r="H365" s="29"/>
      <c r="I365" s="30"/>
    </row>
    <row r="366" spans="2:9" ht="15.75" thickBot="1" x14ac:dyDescent="0.3"/>
    <row r="367" spans="2:9" x14ac:dyDescent="0.25">
      <c r="B367" s="33" t="s">
        <v>143</v>
      </c>
      <c r="C367" s="34"/>
      <c r="D367" s="34" t="s">
        <v>54</v>
      </c>
      <c r="E367" s="34"/>
      <c r="F367" s="78"/>
      <c r="G367" s="78"/>
      <c r="H367" s="40"/>
      <c r="I367" s="41"/>
    </row>
    <row r="368" spans="2:9" x14ac:dyDescent="0.25">
      <c r="B368" s="36" t="s">
        <v>144</v>
      </c>
      <c r="C368" s="19"/>
      <c r="D368" s="19" t="str">
        <f>VLOOKUP(D367,'MASTER AKUN'!$A$5:$C$43,2,FALSE)</f>
        <v>Laba Ditahan</v>
      </c>
      <c r="E368" s="19"/>
      <c r="F368" s="79"/>
      <c r="G368" s="79"/>
      <c r="H368" s="42"/>
      <c r="I368" s="43"/>
    </row>
    <row r="369" spans="2:9" x14ac:dyDescent="0.25">
      <c r="B369" s="36"/>
      <c r="C369" s="19"/>
      <c r="D369" s="19"/>
      <c r="E369" s="19"/>
      <c r="F369" s="79"/>
      <c r="G369" s="79"/>
      <c r="H369" s="42"/>
      <c r="I369" s="43"/>
    </row>
    <row r="370" spans="2:9" x14ac:dyDescent="0.25">
      <c r="B370" s="98" t="s">
        <v>112</v>
      </c>
      <c r="C370" s="100" t="s">
        <v>113</v>
      </c>
      <c r="D370" s="100" t="s">
        <v>89</v>
      </c>
      <c r="E370" s="100" t="s">
        <v>114</v>
      </c>
      <c r="F370" s="103" t="s">
        <v>115</v>
      </c>
      <c r="G370" s="103" t="s">
        <v>116</v>
      </c>
      <c r="H370" s="96" t="s">
        <v>126</v>
      </c>
      <c r="I370" s="97"/>
    </row>
    <row r="371" spans="2:9" ht="15.75" thickBot="1" x14ac:dyDescent="0.3">
      <c r="B371" s="99"/>
      <c r="C371" s="101"/>
      <c r="D371" s="101"/>
      <c r="E371" s="102"/>
      <c r="F371" s="104"/>
      <c r="G371" s="104"/>
      <c r="H371" s="38" t="s">
        <v>115</v>
      </c>
      <c r="I371" s="39" t="s">
        <v>116</v>
      </c>
    </row>
    <row r="372" spans="2:9" x14ac:dyDescent="0.25">
      <c r="B372" s="26" t="s">
        <v>138</v>
      </c>
      <c r="C372" s="1"/>
      <c r="D372" s="1" t="s">
        <v>127</v>
      </c>
      <c r="E372" s="1"/>
      <c r="F372" s="16"/>
      <c r="G372" s="16"/>
      <c r="H372" s="2">
        <f>VLOOKUP(D367,'MASTER AKUN'!$A$5:$E$43,4,FALSE)</f>
        <v>0</v>
      </c>
      <c r="I372" s="2">
        <f>VLOOKUP(D367,'MASTER AKUN'!$A$5:$E$43,5,FALSE)</f>
        <v>576000000</v>
      </c>
    </row>
    <row r="373" spans="2:9" x14ac:dyDescent="0.25">
      <c r="B373" s="26"/>
      <c r="C373" s="1"/>
      <c r="D373" s="1"/>
      <c r="E373" s="1"/>
      <c r="F373" s="16"/>
      <c r="G373" s="16"/>
      <c r="H373" s="2"/>
      <c r="I373" s="25"/>
    </row>
    <row r="374" spans="2:9" x14ac:dyDescent="0.25">
      <c r="B374" s="26"/>
      <c r="C374" s="1"/>
      <c r="D374" s="1"/>
      <c r="E374" s="1"/>
      <c r="F374" s="16"/>
      <c r="G374" s="16"/>
      <c r="H374" s="2"/>
      <c r="I374" s="25"/>
    </row>
    <row r="375" spans="2:9" x14ac:dyDescent="0.25">
      <c r="B375" s="26"/>
      <c r="C375" s="1"/>
      <c r="D375" s="1"/>
      <c r="E375" s="1"/>
      <c r="F375" s="16"/>
      <c r="G375" s="16"/>
      <c r="H375" s="2"/>
      <c r="I375" s="25"/>
    </row>
    <row r="376" spans="2:9" x14ac:dyDescent="0.25">
      <c r="B376" s="26"/>
      <c r="C376" s="1"/>
      <c r="D376" s="1"/>
      <c r="E376" s="1"/>
      <c r="F376" s="16"/>
      <c r="G376" s="16"/>
      <c r="H376" s="2"/>
      <c r="I376" s="25"/>
    </row>
    <row r="377" spans="2:9" x14ac:dyDescent="0.25">
      <c r="B377" s="26"/>
      <c r="C377" s="1"/>
      <c r="D377" s="1"/>
      <c r="E377" s="1"/>
      <c r="F377" s="16"/>
      <c r="G377" s="16"/>
      <c r="H377" s="2"/>
      <c r="I377" s="25"/>
    </row>
    <row r="378" spans="2:9" x14ac:dyDescent="0.25">
      <c r="B378" s="26"/>
      <c r="C378" s="1"/>
      <c r="D378" s="1"/>
      <c r="E378" s="1"/>
      <c r="F378" s="16"/>
      <c r="G378" s="16"/>
      <c r="H378" s="2"/>
      <c r="I378" s="25"/>
    </row>
    <row r="379" spans="2:9" x14ac:dyDescent="0.25">
      <c r="B379" s="26"/>
      <c r="C379" s="1"/>
      <c r="D379" s="1"/>
      <c r="E379" s="1"/>
      <c r="F379" s="16"/>
      <c r="G379" s="16"/>
      <c r="H379" s="2"/>
      <c r="I379" s="25"/>
    </row>
    <row r="380" spans="2:9" x14ac:dyDescent="0.25">
      <c r="B380" s="26"/>
      <c r="C380" s="1"/>
      <c r="D380" s="1"/>
      <c r="E380" s="1"/>
      <c r="F380" s="16"/>
      <c r="G380" s="16"/>
      <c r="H380" s="2"/>
      <c r="I380" s="25"/>
    </row>
    <row r="381" spans="2:9" ht="15.75" thickBot="1" x14ac:dyDescent="0.3">
      <c r="B381" s="27"/>
      <c r="C381" s="28"/>
      <c r="D381" s="28"/>
      <c r="E381" s="28"/>
      <c r="F381" s="80"/>
      <c r="G381" s="80"/>
      <c r="H381" s="29"/>
      <c r="I381" s="30"/>
    </row>
    <row r="382" spans="2:9" ht="15.75" thickBot="1" x14ac:dyDescent="0.3"/>
    <row r="383" spans="2:9" x14ac:dyDescent="0.25">
      <c r="B383" s="33" t="s">
        <v>143</v>
      </c>
      <c r="C383" s="34"/>
      <c r="D383" s="34" t="s">
        <v>56</v>
      </c>
      <c r="E383" s="34"/>
      <c r="F383" s="78"/>
      <c r="G383" s="78"/>
      <c r="H383" s="40"/>
      <c r="I383" s="41"/>
    </row>
    <row r="384" spans="2:9" x14ac:dyDescent="0.25">
      <c r="B384" s="36" t="s">
        <v>144</v>
      </c>
      <c r="C384" s="19"/>
      <c r="D384" s="19" t="str">
        <f>VLOOKUP(D383,'MASTER AKUN'!$A$5:$C$43,2,FALSE)</f>
        <v>Penjualan</v>
      </c>
      <c r="E384" s="19"/>
      <c r="F384" s="79"/>
      <c r="G384" s="79"/>
      <c r="H384" s="42"/>
      <c r="I384" s="43"/>
    </row>
    <row r="385" spans="2:9" x14ac:dyDescent="0.25">
      <c r="B385" s="36"/>
      <c r="C385" s="19"/>
      <c r="D385" s="19"/>
      <c r="E385" s="19"/>
      <c r="F385" s="79"/>
      <c r="G385" s="79"/>
      <c r="H385" s="42"/>
      <c r="I385" s="43"/>
    </row>
    <row r="386" spans="2:9" x14ac:dyDescent="0.25">
      <c r="B386" s="98" t="s">
        <v>112</v>
      </c>
      <c r="C386" s="100" t="s">
        <v>113</v>
      </c>
      <c r="D386" s="100" t="s">
        <v>89</v>
      </c>
      <c r="E386" s="100" t="s">
        <v>114</v>
      </c>
      <c r="F386" s="103" t="s">
        <v>115</v>
      </c>
      <c r="G386" s="103" t="s">
        <v>116</v>
      </c>
      <c r="H386" s="96" t="s">
        <v>126</v>
      </c>
      <c r="I386" s="97"/>
    </row>
    <row r="387" spans="2:9" ht="15.75" thickBot="1" x14ac:dyDescent="0.3">
      <c r="B387" s="99"/>
      <c r="C387" s="101"/>
      <c r="D387" s="101"/>
      <c r="E387" s="102"/>
      <c r="F387" s="104"/>
      <c r="G387" s="104"/>
      <c r="H387" s="38" t="s">
        <v>115</v>
      </c>
      <c r="I387" s="39" t="s">
        <v>116</v>
      </c>
    </row>
    <row r="388" spans="2:9" x14ac:dyDescent="0.25">
      <c r="B388" s="26" t="s">
        <v>138</v>
      </c>
      <c r="C388" s="1"/>
      <c r="D388" s="1" t="s">
        <v>127</v>
      </c>
      <c r="E388" s="1"/>
      <c r="F388" s="16"/>
      <c r="G388" s="16"/>
      <c r="H388" s="2">
        <f>VLOOKUP(D383,'MASTER AKUN'!$A$5:$E$43,4,FALSE)</f>
        <v>0</v>
      </c>
      <c r="I388" s="2">
        <f>VLOOKUP(D383,'MASTER AKUN'!$A$5:$E$43,5,FALSE)</f>
        <v>975700000</v>
      </c>
    </row>
    <row r="389" spans="2:9" x14ac:dyDescent="0.25">
      <c r="B389" s="26"/>
      <c r="C389" s="1"/>
      <c r="D389" s="1"/>
      <c r="E389" s="1"/>
      <c r="F389" s="16"/>
      <c r="G389" s="16">
        <f ca="1">SUMIF('JURNAL UMUM'!$B$11:$G$11,'BUKU BESAR'!D383,'JURNAL UMUM'!G11)</f>
        <v>22500000</v>
      </c>
      <c r="H389" s="2"/>
      <c r="I389" s="25">
        <f ca="1">I388+G389</f>
        <v>998200000</v>
      </c>
    </row>
    <row r="390" spans="2:9" x14ac:dyDescent="0.25">
      <c r="B390" s="26"/>
      <c r="C390" s="1"/>
      <c r="D390" s="1"/>
      <c r="E390" s="1"/>
      <c r="F390" s="16"/>
      <c r="G390" s="16"/>
      <c r="H390" s="2"/>
      <c r="I390" s="25"/>
    </row>
    <row r="391" spans="2:9" x14ac:dyDescent="0.25">
      <c r="B391" s="26"/>
      <c r="C391" s="1"/>
      <c r="D391" s="1"/>
      <c r="E391" s="1"/>
      <c r="F391" s="16"/>
      <c r="G391" s="16"/>
      <c r="H391" s="2"/>
      <c r="I391" s="25"/>
    </row>
    <row r="392" spans="2:9" x14ac:dyDescent="0.25">
      <c r="B392" s="26"/>
      <c r="C392" s="1"/>
      <c r="D392" s="1"/>
      <c r="E392" s="1"/>
      <c r="F392" s="16"/>
      <c r="G392" s="16"/>
      <c r="H392" s="2"/>
      <c r="I392" s="25"/>
    </row>
    <row r="393" spans="2:9" x14ac:dyDescent="0.25">
      <c r="B393" s="26"/>
      <c r="C393" s="1"/>
      <c r="D393" s="1"/>
      <c r="E393" s="1"/>
      <c r="F393" s="16"/>
      <c r="G393" s="16"/>
      <c r="H393" s="2"/>
      <c r="I393" s="25"/>
    </row>
    <row r="394" spans="2:9" x14ac:dyDescent="0.25">
      <c r="B394" s="26"/>
      <c r="C394" s="1"/>
      <c r="D394" s="1"/>
      <c r="E394" s="1"/>
      <c r="F394" s="16"/>
      <c r="G394" s="16"/>
      <c r="H394" s="2"/>
      <c r="I394" s="25"/>
    </row>
    <row r="395" spans="2:9" x14ac:dyDescent="0.25">
      <c r="B395" s="26"/>
      <c r="C395" s="1"/>
      <c r="D395" s="1"/>
      <c r="E395" s="1"/>
      <c r="F395" s="16"/>
      <c r="G395" s="16"/>
      <c r="H395" s="2"/>
      <c r="I395" s="25"/>
    </row>
    <row r="396" spans="2:9" x14ac:dyDescent="0.25">
      <c r="B396" s="26"/>
      <c r="C396" s="1"/>
      <c r="D396" s="1"/>
      <c r="E396" s="1"/>
      <c r="F396" s="16"/>
      <c r="G396" s="16"/>
      <c r="H396" s="2"/>
      <c r="I396" s="25"/>
    </row>
    <row r="397" spans="2:9" ht="15.75" thickBot="1" x14ac:dyDescent="0.3">
      <c r="B397" s="27"/>
      <c r="C397" s="28"/>
      <c r="D397" s="28"/>
      <c r="E397" s="28"/>
      <c r="F397" s="80"/>
      <c r="G397" s="80"/>
      <c r="H397" s="29"/>
      <c r="I397" s="30"/>
    </row>
    <row r="398" spans="2:9" ht="15.75" thickBot="1" x14ac:dyDescent="0.3"/>
    <row r="399" spans="2:9" x14ac:dyDescent="0.25">
      <c r="B399" s="33" t="s">
        <v>143</v>
      </c>
      <c r="C399" s="34"/>
      <c r="D399" s="34" t="s">
        <v>82</v>
      </c>
      <c r="E399" s="34"/>
      <c r="F399" s="78"/>
      <c r="G399" s="78"/>
      <c r="H399" s="40"/>
      <c r="I399" s="41"/>
    </row>
    <row r="400" spans="2:9" x14ac:dyDescent="0.25">
      <c r="B400" s="36" t="s">
        <v>144</v>
      </c>
      <c r="C400" s="19"/>
      <c r="D400" s="19" t="str">
        <f>VLOOKUP(D399,'MASTER AKUN'!$A$5:$C$43,2,FALSE)</f>
        <v>Potongan Penjualan</v>
      </c>
      <c r="E400" s="19"/>
      <c r="F400" s="79"/>
      <c r="G400" s="79"/>
      <c r="H400" s="42"/>
      <c r="I400" s="43"/>
    </row>
    <row r="401" spans="2:9" x14ac:dyDescent="0.25">
      <c r="B401" s="36"/>
      <c r="C401" s="19"/>
      <c r="D401" s="19"/>
      <c r="E401" s="19"/>
      <c r="F401" s="79"/>
      <c r="G401" s="79"/>
      <c r="H401" s="42"/>
      <c r="I401" s="43"/>
    </row>
    <row r="402" spans="2:9" x14ac:dyDescent="0.25">
      <c r="B402" s="98" t="s">
        <v>112</v>
      </c>
      <c r="C402" s="100" t="s">
        <v>113</v>
      </c>
      <c r="D402" s="100" t="s">
        <v>89</v>
      </c>
      <c r="E402" s="100" t="s">
        <v>114</v>
      </c>
      <c r="F402" s="103" t="s">
        <v>115</v>
      </c>
      <c r="G402" s="103" t="s">
        <v>116</v>
      </c>
      <c r="H402" s="96" t="s">
        <v>126</v>
      </c>
      <c r="I402" s="97"/>
    </row>
    <row r="403" spans="2:9" ht="15.75" thickBot="1" x14ac:dyDescent="0.3">
      <c r="B403" s="99"/>
      <c r="C403" s="101"/>
      <c r="D403" s="101"/>
      <c r="E403" s="102"/>
      <c r="F403" s="104"/>
      <c r="G403" s="104"/>
      <c r="H403" s="38" t="s">
        <v>115</v>
      </c>
      <c r="I403" s="39" t="s">
        <v>116</v>
      </c>
    </row>
    <row r="404" spans="2:9" x14ac:dyDescent="0.25">
      <c r="B404" s="26" t="s">
        <v>138</v>
      </c>
      <c r="C404" s="1"/>
      <c r="D404" s="1" t="s">
        <v>127</v>
      </c>
      <c r="E404" s="1"/>
      <c r="F404" s="16"/>
      <c r="G404" s="16"/>
      <c r="H404" s="2">
        <f>VLOOKUP(D399,'MASTER AKUN'!$A$5:$E$43,4,FALSE)</f>
        <v>9757000</v>
      </c>
      <c r="I404" s="16">
        <f>VLOOKUP(D399,'MASTER AKUN'!$A$5:$E$43,5,FALSE)</f>
        <v>0</v>
      </c>
    </row>
    <row r="405" spans="2:9" x14ac:dyDescent="0.25">
      <c r="B405" s="26"/>
      <c r="C405" s="1"/>
      <c r="D405" s="1"/>
      <c r="E405" s="1"/>
      <c r="F405" s="16"/>
      <c r="G405" s="16"/>
      <c r="H405" s="2"/>
      <c r="I405" s="25"/>
    </row>
    <row r="406" spans="2:9" x14ac:dyDescent="0.25">
      <c r="B406" s="26"/>
      <c r="C406" s="1"/>
      <c r="D406" s="1"/>
      <c r="E406" s="1"/>
      <c r="F406" s="16"/>
      <c r="G406" s="16"/>
      <c r="H406" s="2"/>
      <c r="I406" s="25"/>
    </row>
    <row r="407" spans="2:9" x14ac:dyDescent="0.25">
      <c r="B407" s="26"/>
      <c r="C407" s="1"/>
      <c r="D407" s="1"/>
      <c r="E407" s="1"/>
      <c r="F407" s="16"/>
      <c r="G407" s="16"/>
      <c r="H407" s="2"/>
      <c r="I407" s="25"/>
    </row>
    <row r="408" spans="2:9" x14ac:dyDescent="0.25">
      <c r="B408" s="26"/>
      <c r="C408" s="1"/>
      <c r="D408" s="1"/>
      <c r="E408" s="1"/>
      <c r="F408" s="16"/>
      <c r="G408" s="16"/>
      <c r="H408" s="2"/>
      <c r="I408" s="25"/>
    </row>
    <row r="409" spans="2:9" x14ac:dyDescent="0.25">
      <c r="B409" s="26"/>
      <c r="C409" s="1"/>
      <c r="D409" s="1"/>
      <c r="E409" s="1"/>
      <c r="F409" s="16"/>
      <c r="G409" s="16"/>
      <c r="H409" s="2"/>
      <c r="I409" s="25"/>
    </row>
    <row r="410" spans="2:9" x14ac:dyDescent="0.25">
      <c r="B410" s="26"/>
      <c r="C410" s="1"/>
      <c r="D410" s="1"/>
      <c r="E410" s="1"/>
      <c r="F410" s="16"/>
      <c r="G410" s="16"/>
      <c r="H410" s="2"/>
      <c r="I410" s="25"/>
    </row>
    <row r="411" spans="2:9" x14ac:dyDescent="0.25">
      <c r="B411" s="26"/>
      <c r="C411" s="1"/>
      <c r="D411" s="1"/>
      <c r="E411" s="1"/>
      <c r="F411" s="16"/>
      <c r="G411" s="16"/>
      <c r="H411" s="2"/>
      <c r="I411" s="25"/>
    </row>
    <row r="412" spans="2:9" x14ac:dyDescent="0.25">
      <c r="B412" s="26"/>
      <c r="C412" s="1"/>
      <c r="D412" s="1"/>
      <c r="E412" s="1"/>
      <c r="F412" s="16"/>
      <c r="G412" s="16"/>
      <c r="H412" s="2"/>
      <c r="I412" s="25"/>
    </row>
    <row r="413" spans="2:9" ht="15.75" thickBot="1" x14ac:dyDescent="0.3">
      <c r="B413" s="27"/>
      <c r="C413" s="28"/>
      <c r="D413" s="28"/>
      <c r="E413" s="28"/>
      <c r="F413" s="80"/>
      <c r="G413" s="80"/>
      <c r="H413" s="29"/>
      <c r="I413" s="30"/>
    </row>
    <row r="414" spans="2:9" ht="15.75" thickBot="1" x14ac:dyDescent="0.3"/>
    <row r="415" spans="2:9" x14ac:dyDescent="0.25">
      <c r="B415" s="33" t="s">
        <v>143</v>
      </c>
      <c r="C415" s="34"/>
      <c r="D415" s="34" t="s">
        <v>83</v>
      </c>
      <c r="E415" s="34"/>
      <c r="F415" s="78"/>
      <c r="G415" s="78"/>
      <c r="H415" s="40"/>
      <c r="I415" s="41"/>
    </row>
    <row r="416" spans="2:9" x14ac:dyDescent="0.25">
      <c r="B416" s="36" t="s">
        <v>144</v>
      </c>
      <c r="C416" s="19"/>
      <c r="D416" s="19" t="str">
        <f>VLOOKUP(D415,'MASTER AKUN'!$A$5:$C$43,2,FALSE)</f>
        <v>Retur Penjualan</v>
      </c>
      <c r="E416" s="19"/>
      <c r="F416" s="79"/>
      <c r="G416" s="79"/>
      <c r="H416" s="42"/>
      <c r="I416" s="43"/>
    </row>
    <row r="417" spans="2:9" x14ac:dyDescent="0.25">
      <c r="B417" s="36"/>
      <c r="C417" s="19"/>
      <c r="D417" s="19"/>
      <c r="E417" s="19"/>
      <c r="F417" s="79"/>
      <c r="G417" s="79"/>
      <c r="H417" s="42"/>
      <c r="I417" s="43"/>
    </row>
    <row r="418" spans="2:9" x14ac:dyDescent="0.25">
      <c r="B418" s="98" t="s">
        <v>112</v>
      </c>
      <c r="C418" s="100" t="s">
        <v>113</v>
      </c>
      <c r="D418" s="100" t="s">
        <v>89</v>
      </c>
      <c r="E418" s="100" t="s">
        <v>114</v>
      </c>
      <c r="F418" s="103" t="s">
        <v>115</v>
      </c>
      <c r="G418" s="103" t="s">
        <v>116</v>
      </c>
      <c r="H418" s="96" t="s">
        <v>126</v>
      </c>
      <c r="I418" s="97"/>
    </row>
    <row r="419" spans="2:9" ht="15.75" thickBot="1" x14ac:dyDescent="0.3">
      <c r="B419" s="99"/>
      <c r="C419" s="101"/>
      <c r="D419" s="101"/>
      <c r="E419" s="102"/>
      <c r="F419" s="104"/>
      <c r="G419" s="104"/>
      <c r="H419" s="38" t="s">
        <v>115</v>
      </c>
      <c r="I419" s="39" t="s">
        <v>116</v>
      </c>
    </row>
    <row r="420" spans="2:9" x14ac:dyDescent="0.25">
      <c r="B420" s="26" t="s">
        <v>138</v>
      </c>
      <c r="C420" s="1"/>
      <c r="D420" s="1" t="s">
        <v>127</v>
      </c>
      <c r="E420" s="1"/>
      <c r="F420" s="16"/>
      <c r="G420" s="16"/>
      <c r="H420" s="2">
        <f>VLOOKUP(D415,'MASTER AKUN'!$A$5:$E$43,4,FALSE)</f>
        <v>29271000</v>
      </c>
      <c r="I420" s="16">
        <f>VLOOKUP(D415,'MASTER AKUN'!$A$5:$E$43,5,FALSE)</f>
        <v>0</v>
      </c>
    </row>
    <row r="421" spans="2:9" x14ac:dyDescent="0.25">
      <c r="B421" s="26"/>
      <c r="C421" s="1"/>
      <c r="D421" s="1"/>
      <c r="E421" s="1"/>
      <c r="F421" s="16">
        <f ca="1">SUMIF('JURNAL UMUM'!$B$26:$G$26,'BUKU BESAR'!D415,'JURNAL UMUM'!F26)</f>
        <v>22500000</v>
      </c>
      <c r="G421" s="16"/>
      <c r="H421" s="2">
        <f ca="1">IF(H420+F421&gt;I420+G421,H420+F421-I420-G421,0)</f>
        <v>51771000</v>
      </c>
      <c r="I421" s="25"/>
    </row>
    <row r="422" spans="2:9" x14ac:dyDescent="0.25">
      <c r="B422" s="26"/>
      <c r="C422" s="1"/>
      <c r="D422" s="1"/>
      <c r="E422" s="1"/>
      <c r="F422" s="16"/>
      <c r="G422" s="16"/>
      <c r="H422" s="2"/>
      <c r="I422" s="25"/>
    </row>
    <row r="423" spans="2:9" x14ac:dyDescent="0.25">
      <c r="B423" s="26"/>
      <c r="C423" s="1"/>
      <c r="D423" s="1"/>
      <c r="E423" s="1"/>
      <c r="F423" s="16"/>
      <c r="G423" s="16"/>
      <c r="H423" s="2"/>
      <c r="I423" s="25"/>
    </row>
    <row r="424" spans="2:9" x14ac:dyDescent="0.25">
      <c r="B424" s="26"/>
      <c r="C424" s="1"/>
      <c r="D424" s="1"/>
      <c r="E424" s="1"/>
      <c r="F424" s="16"/>
      <c r="G424" s="16"/>
      <c r="H424" s="2"/>
      <c r="I424" s="25"/>
    </row>
    <row r="425" spans="2:9" x14ac:dyDescent="0.25">
      <c r="B425" s="26"/>
      <c r="C425" s="1"/>
      <c r="D425" s="1"/>
      <c r="E425" s="1"/>
      <c r="F425" s="16"/>
      <c r="G425" s="16"/>
      <c r="H425" s="2"/>
      <c r="I425" s="25"/>
    </row>
    <row r="426" spans="2:9" x14ac:dyDescent="0.25">
      <c r="B426" s="26"/>
      <c r="C426" s="1"/>
      <c r="D426" s="1"/>
      <c r="E426" s="1"/>
      <c r="F426" s="16"/>
      <c r="G426" s="16"/>
      <c r="H426" s="2"/>
      <c r="I426" s="25"/>
    </row>
    <row r="427" spans="2:9" x14ac:dyDescent="0.25">
      <c r="B427" s="26"/>
      <c r="C427" s="1"/>
      <c r="D427" s="1"/>
      <c r="E427" s="1"/>
      <c r="F427" s="16"/>
      <c r="G427" s="16"/>
      <c r="H427" s="2"/>
      <c r="I427" s="25"/>
    </row>
    <row r="428" spans="2:9" x14ac:dyDescent="0.25">
      <c r="B428" s="26"/>
      <c r="C428" s="1"/>
      <c r="D428" s="1"/>
      <c r="E428" s="1"/>
      <c r="F428" s="16"/>
      <c r="G428" s="16"/>
      <c r="H428" s="2"/>
      <c r="I428" s="25"/>
    </row>
    <row r="429" spans="2:9" ht="15.75" thickBot="1" x14ac:dyDescent="0.3">
      <c r="B429" s="27"/>
      <c r="C429" s="28"/>
      <c r="D429" s="28"/>
      <c r="E429" s="28"/>
      <c r="F429" s="80"/>
      <c r="G429" s="80"/>
      <c r="H429" s="29"/>
      <c r="I429" s="30"/>
    </row>
    <row r="430" spans="2:9" ht="15.75" thickBot="1" x14ac:dyDescent="0.3"/>
    <row r="431" spans="2:9" x14ac:dyDescent="0.25">
      <c r="B431" s="33" t="s">
        <v>143</v>
      </c>
      <c r="C431" s="34"/>
      <c r="D431" s="34" t="s">
        <v>61</v>
      </c>
      <c r="E431" s="34"/>
      <c r="F431" s="78"/>
      <c r="G431" s="78"/>
      <c r="H431" s="40"/>
      <c r="I431" s="41"/>
    </row>
    <row r="432" spans="2:9" x14ac:dyDescent="0.25">
      <c r="B432" s="36" t="s">
        <v>144</v>
      </c>
      <c r="C432" s="19"/>
      <c r="D432" s="19" t="str">
        <f>VLOOKUP(D431,'MASTER AKUN'!$A$5:$C$43,2,FALSE)</f>
        <v>Harga Pokok Penjualan</v>
      </c>
      <c r="E432" s="19"/>
      <c r="F432" s="79"/>
      <c r="G432" s="79"/>
      <c r="H432" s="42"/>
      <c r="I432" s="43"/>
    </row>
    <row r="433" spans="2:9" x14ac:dyDescent="0.25">
      <c r="B433" s="36"/>
      <c r="C433" s="19"/>
      <c r="D433" s="19"/>
      <c r="E433" s="19"/>
      <c r="F433" s="79"/>
      <c r="G433" s="79"/>
      <c r="H433" s="42"/>
      <c r="I433" s="43"/>
    </row>
    <row r="434" spans="2:9" x14ac:dyDescent="0.25">
      <c r="B434" s="98" t="s">
        <v>112</v>
      </c>
      <c r="C434" s="100" t="s">
        <v>113</v>
      </c>
      <c r="D434" s="100" t="s">
        <v>89</v>
      </c>
      <c r="E434" s="100" t="s">
        <v>114</v>
      </c>
      <c r="F434" s="103" t="s">
        <v>115</v>
      </c>
      <c r="G434" s="103" t="s">
        <v>116</v>
      </c>
      <c r="H434" s="96" t="s">
        <v>126</v>
      </c>
      <c r="I434" s="97"/>
    </row>
    <row r="435" spans="2:9" ht="15.75" thickBot="1" x14ac:dyDescent="0.3">
      <c r="B435" s="99"/>
      <c r="C435" s="101"/>
      <c r="D435" s="101"/>
      <c r="E435" s="102"/>
      <c r="F435" s="104"/>
      <c r="G435" s="104"/>
      <c r="H435" s="38" t="s">
        <v>115</v>
      </c>
      <c r="I435" s="39" t="s">
        <v>116</v>
      </c>
    </row>
    <row r="436" spans="2:9" x14ac:dyDescent="0.25">
      <c r="B436" s="26" t="s">
        <v>138</v>
      </c>
      <c r="C436" s="1"/>
      <c r="D436" s="1" t="s">
        <v>127</v>
      </c>
      <c r="E436" s="1"/>
      <c r="F436" s="16"/>
      <c r="G436" s="16"/>
      <c r="H436" s="2">
        <f>VLOOKUP(D431,'MASTER AKUN'!$A$5:$E$43,4,FALSE)</f>
        <v>682990000</v>
      </c>
      <c r="I436" s="16">
        <f>VLOOKUP(D431,'MASTER AKUN'!$A$5:$E$43,5,FALSE)</f>
        <v>0</v>
      </c>
    </row>
    <row r="437" spans="2:9" x14ac:dyDescent="0.25">
      <c r="B437" s="26"/>
      <c r="C437" s="1"/>
      <c r="D437" s="1" t="s">
        <v>243</v>
      </c>
      <c r="E437" s="1"/>
      <c r="F437" s="16">
        <f ca="1">SUMIF('JURNAL UMUM'!$B$13:$G$13,'BUKU BESAR'!D431,'JURNAL UMUM'!F13)</f>
        <v>21000000</v>
      </c>
      <c r="G437" s="16"/>
      <c r="H437" s="2">
        <f ca="1">IF(H436+F437&gt;I436+G437,H436+F437-I436-G437,0)</f>
        <v>703990000</v>
      </c>
      <c r="I437" s="25"/>
    </row>
    <row r="438" spans="2:9" x14ac:dyDescent="0.25">
      <c r="B438" s="26"/>
      <c r="C438" s="1"/>
      <c r="D438" s="1"/>
      <c r="E438" s="1"/>
      <c r="F438" s="16"/>
      <c r="G438" s="16">
        <f ca="1">SUMIF('JURNAL UMUM'!$B$30:$G$30,'BUKU BESAR'!D431,'JURNAL UMUM'!G30)</f>
        <v>21000000</v>
      </c>
      <c r="H438" s="2">
        <f ca="1">IF(H437+F438&gt;I437+G438,H437+F438-I437-G438,0)</f>
        <v>682990000</v>
      </c>
      <c r="I438" s="25"/>
    </row>
    <row r="439" spans="2:9" x14ac:dyDescent="0.25">
      <c r="B439" s="26"/>
      <c r="C439" s="1"/>
      <c r="D439" s="1"/>
      <c r="E439" s="1"/>
      <c r="F439" s="16"/>
      <c r="G439" s="16"/>
      <c r="H439" s="2"/>
      <c r="I439" s="25"/>
    </row>
    <row r="440" spans="2:9" x14ac:dyDescent="0.25">
      <c r="B440" s="26"/>
      <c r="C440" s="1"/>
      <c r="D440" s="1"/>
      <c r="E440" s="1"/>
      <c r="F440" s="16"/>
      <c r="G440" s="16"/>
      <c r="H440" s="2"/>
      <c r="I440" s="25"/>
    </row>
    <row r="441" spans="2:9" x14ac:dyDescent="0.25">
      <c r="B441" s="26"/>
      <c r="C441" s="1"/>
      <c r="D441" s="1"/>
      <c r="E441" s="1"/>
      <c r="F441" s="16"/>
      <c r="G441" s="16"/>
      <c r="H441" s="2"/>
      <c r="I441" s="25"/>
    </row>
    <row r="442" spans="2:9" x14ac:dyDescent="0.25">
      <c r="B442" s="26"/>
      <c r="C442" s="1"/>
      <c r="D442" s="1"/>
      <c r="E442" s="1"/>
      <c r="F442" s="16"/>
      <c r="G442" s="16"/>
      <c r="H442" s="2"/>
      <c r="I442" s="25"/>
    </row>
    <row r="443" spans="2:9" x14ac:dyDescent="0.25">
      <c r="B443" s="26"/>
      <c r="C443" s="1"/>
      <c r="D443" s="1"/>
      <c r="E443" s="1"/>
      <c r="F443" s="16"/>
      <c r="G443" s="16"/>
      <c r="H443" s="2"/>
      <c r="I443" s="25"/>
    </row>
    <row r="444" spans="2:9" x14ac:dyDescent="0.25">
      <c r="B444" s="26"/>
      <c r="C444" s="1"/>
      <c r="D444" s="1"/>
      <c r="E444" s="1"/>
      <c r="F444" s="16"/>
      <c r="G444" s="16"/>
      <c r="H444" s="2"/>
      <c r="I444" s="25"/>
    </row>
    <row r="445" spans="2:9" ht="15.75" thickBot="1" x14ac:dyDescent="0.3">
      <c r="B445" s="27"/>
      <c r="C445" s="28"/>
      <c r="D445" s="28"/>
      <c r="E445" s="28"/>
      <c r="F445" s="80"/>
      <c r="G445" s="80"/>
      <c r="H445" s="29"/>
      <c r="I445" s="30"/>
    </row>
    <row r="446" spans="2:9" ht="15.75" thickBot="1" x14ac:dyDescent="0.3"/>
    <row r="447" spans="2:9" x14ac:dyDescent="0.25">
      <c r="B447" s="33" t="s">
        <v>143</v>
      </c>
      <c r="C447" s="34"/>
      <c r="D447" s="34" t="s">
        <v>62</v>
      </c>
      <c r="E447" s="34"/>
      <c r="F447" s="78"/>
      <c r="G447" s="78"/>
      <c r="H447" s="40"/>
      <c r="I447" s="41"/>
    </row>
    <row r="448" spans="2:9" x14ac:dyDescent="0.25">
      <c r="B448" s="36" t="s">
        <v>144</v>
      </c>
      <c r="C448" s="19"/>
      <c r="D448" s="19" t="str">
        <f>VLOOKUP(D447,'MASTER AKUN'!$A$5:$C$43,2,FALSE)</f>
        <v>Biaya gaji dan upah penjualan</v>
      </c>
      <c r="E448" s="19"/>
      <c r="F448" s="79"/>
      <c r="G448" s="79"/>
      <c r="H448" s="42"/>
      <c r="I448" s="43"/>
    </row>
    <row r="449" spans="2:9" x14ac:dyDescent="0.25">
      <c r="B449" s="36"/>
      <c r="C449" s="19"/>
      <c r="D449" s="19"/>
      <c r="E449" s="19"/>
      <c r="F449" s="79"/>
      <c r="G449" s="79"/>
      <c r="H449" s="42"/>
      <c r="I449" s="43"/>
    </row>
    <row r="450" spans="2:9" x14ac:dyDescent="0.25">
      <c r="B450" s="98" t="s">
        <v>112</v>
      </c>
      <c r="C450" s="100" t="s">
        <v>113</v>
      </c>
      <c r="D450" s="100" t="s">
        <v>89</v>
      </c>
      <c r="E450" s="100" t="s">
        <v>114</v>
      </c>
      <c r="F450" s="103" t="s">
        <v>115</v>
      </c>
      <c r="G450" s="103" t="s">
        <v>116</v>
      </c>
      <c r="H450" s="96" t="s">
        <v>126</v>
      </c>
      <c r="I450" s="97"/>
    </row>
    <row r="451" spans="2:9" ht="15.75" thickBot="1" x14ac:dyDescent="0.3">
      <c r="B451" s="99"/>
      <c r="C451" s="101"/>
      <c r="D451" s="101"/>
      <c r="E451" s="102"/>
      <c r="F451" s="104"/>
      <c r="G451" s="104"/>
      <c r="H451" s="38" t="s">
        <v>115</v>
      </c>
      <c r="I451" s="39" t="s">
        <v>116</v>
      </c>
    </row>
    <row r="452" spans="2:9" x14ac:dyDescent="0.25">
      <c r="B452" s="26" t="s">
        <v>138</v>
      </c>
      <c r="C452" s="1"/>
      <c r="D452" s="1" t="s">
        <v>127</v>
      </c>
      <c r="E452" s="1"/>
      <c r="F452" s="16"/>
      <c r="G452" s="16"/>
      <c r="H452" s="2">
        <f>VLOOKUP(D447,'MASTER AKUN'!$A$5:$E$43,4,FALSE)</f>
        <v>50000000</v>
      </c>
      <c r="I452" s="16">
        <f>VLOOKUP(D447,'MASTER AKUN'!$A$5:$E$43,5,FALSE)</f>
        <v>0</v>
      </c>
    </row>
    <row r="453" spans="2:9" x14ac:dyDescent="0.25">
      <c r="B453" s="26"/>
      <c r="C453" s="1"/>
      <c r="D453" s="1"/>
      <c r="E453" s="1"/>
      <c r="F453" s="16">
        <f ca="1">SUMIF('JURNAL UMUM'!$B$19:$G$19,'BUKU BESAR'!D447,'JURNAL UMUM'!F19)</f>
        <v>14000000</v>
      </c>
      <c r="G453" s="16"/>
      <c r="H453" s="2">
        <f ca="1">IF(H452+F453&gt;I452+G453,H452+F453-I452-G453:G453,0)</f>
        <v>64000000</v>
      </c>
      <c r="I453" s="25"/>
    </row>
    <row r="454" spans="2:9" x14ac:dyDescent="0.25">
      <c r="B454" s="26"/>
      <c r="C454" s="1"/>
      <c r="D454" s="1"/>
      <c r="E454" s="1"/>
      <c r="F454" s="16"/>
      <c r="G454" s="16"/>
      <c r="H454" s="2"/>
      <c r="I454" s="25"/>
    </row>
    <row r="455" spans="2:9" x14ac:dyDescent="0.25">
      <c r="B455" s="26"/>
      <c r="C455" s="1"/>
      <c r="D455" s="1"/>
      <c r="E455" s="1"/>
      <c r="F455" s="16"/>
      <c r="G455" s="16"/>
      <c r="H455" s="2"/>
      <c r="I455" s="25"/>
    </row>
    <row r="456" spans="2:9" x14ac:dyDescent="0.25">
      <c r="B456" s="26"/>
      <c r="C456" s="1"/>
      <c r="D456" s="1"/>
      <c r="E456" s="1"/>
      <c r="F456" s="16"/>
      <c r="G456" s="16"/>
      <c r="H456" s="2"/>
      <c r="I456" s="25"/>
    </row>
    <row r="457" spans="2:9" x14ac:dyDescent="0.25">
      <c r="B457" s="26"/>
      <c r="C457" s="1"/>
      <c r="D457" s="1"/>
      <c r="E457" s="1"/>
      <c r="F457" s="16"/>
      <c r="G457" s="16"/>
      <c r="H457" s="2"/>
      <c r="I457" s="25"/>
    </row>
    <row r="458" spans="2:9" x14ac:dyDescent="0.25">
      <c r="B458" s="26"/>
      <c r="C458" s="1"/>
      <c r="D458" s="1"/>
      <c r="E458" s="1"/>
      <c r="F458" s="16"/>
      <c r="G458" s="16"/>
      <c r="H458" s="2"/>
      <c r="I458" s="25"/>
    </row>
    <row r="459" spans="2:9" x14ac:dyDescent="0.25">
      <c r="B459" s="26"/>
      <c r="C459" s="1"/>
      <c r="D459" s="1"/>
      <c r="E459" s="1"/>
      <c r="F459" s="16"/>
      <c r="G459" s="16"/>
      <c r="H459" s="2"/>
      <c r="I459" s="25"/>
    </row>
    <row r="460" spans="2:9" x14ac:dyDescent="0.25">
      <c r="B460" s="26"/>
      <c r="C460" s="1"/>
      <c r="D460" s="1"/>
      <c r="E460" s="1"/>
      <c r="F460" s="16"/>
      <c r="G460" s="16"/>
      <c r="H460" s="2"/>
      <c r="I460" s="25"/>
    </row>
    <row r="461" spans="2:9" ht="15.75" thickBot="1" x14ac:dyDescent="0.3">
      <c r="B461" s="27"/>
      <c r="C461" s="28"/>
      <c r="D461" s="28"/>
      <c r="E461" s="28"/>
      <c r="F461" s="80"/>
      <c r="G461" s="80"/>
      <c r="H461" s="29"/>
      <c r="I461" s="30"/>
    </row>
    <row r="462" spans="2:9" ht="15.75" thickBot="1" x14ac:dyDescent="0.3"/>
    <row r="463" spans="2:9" x14ac:dyDescent="0.25">
      <c r="B463" s="33" t="s">
        <v>143</v>
      </c>
      <c r="C463" s="34"/>
      <c r="D463" s="73" t="s">
        <v>64</v>
      </c>
      <c r="E463" s="34"/>
      <c r="F463" s="78"/>
      <c r="G463" s="78"/>
      <c r="H463" s="40"/>
      <c r="I463" s="41"/>
    </row>
    <row r="464" spans="2:9" x14ac:dyDescent="0.25">
      <c r="B464" s="36" t="s">
        <v>144</v>
      </c>
      <c r="C464" s="19"/>
      <c r="D464" s="19" t="str">
        <f>VLOOKUP(D463,'MASTER AKUN'!$A$5:$C$43,2,FALSE)</f>
        <v>Biaya Gaji dan Upah Adm</v>
      </c>
      <c r="E464" s="19"/>
      <c r="F464" s="79"/>
      <c r="G464" s="79"/>
      <c r="H464" s="42"/>
      <c r="I464" s="43"/>
    </row>
    <row r="465" spans="2:9" x14ac:dyDescent="0.25">
      <c r="B465" s="36"/>
      <c r="C465" s="19"/>
      <c r="D465" s="19"/>
      <c r="E465" s="19"/>
      <c r="F465" s="79"/>
      <c r="G465" s="79"/>
      <c r="H465" s="42"/>
      <c r="I465" s="43"/>
    </row>
    <row r="466" spans="2:9" x14ac:dyDescent="0.25">
      <c r="B466" s="98" t="s">
        <v>112</v>
      </c>
      <c r="C466" s="100" t="s">
        <v>113</v>
      </c>
      <c r="D466" s="100" t="s">
        <v>89</v>
      </c>
      <c r="E466" s="100" t="s">
        <v>114</v>
      </c>
      <c r="F466" s="103" t="s">
        <v>115</v>
      </c>
      <c r="G466" s="103" t="s">
        <v>116</v>
      </c>
      <c r="H466" s="96" t="s">
        <v>126</v>
      </c>
      <c r="I466" s="97"/>
    </row>
    <row r="467" spans="2:9" ht="15.75" thickBot="1" x14ac:dyDescent="0.3">
      <c r="B467" s="99"/>
      <c r="C467" s="101"/>
      <c r="D467" s="101"/>
      <c r="E467" s="102"/>
      <c r="F467" s="104"/>
      <c r="G467" s="104"/>
      <c r="H467" s="38" t="s">
        <v>115</v>
      </c>
      <c r="I467" s="39" t="s">
        <v>116</v>
      </c>
    </row>
    <row r="468" spans="2:9" x14ac:dyDescent="0.25">
      <c r="B468" s="26" t="s">
        <v>138</v>
      </c>
      <c r="C468" s="1"/>
      <c r="D468" s="1" t="s">
        <v>127</v>
      </c>
      <c r="E468" s="1"/>
      <c r="F468" s="16"/>
      <c r="G468" s="16"/>
      <c r="H468" s="2">
        <f>VLOOKUP(D463,'MASTER AKUN'!$A$5:$E$43,4,FALSE)</f>
        <v>100000000</v>
      </c>
      <c r="I468" s="16">
        <f>VLOOKUP(D463,'MASTER AKUN'!$A$5:$E$43,5,FALSE)</f>
        <v>0</v>
      </c>
    </row>
    <row r="469" spans="2:9" x14ac:dyDescent="0.25">
      <c r="B469" s="26"/>
      <c r="C469" s="1"/>
      <c r="D469" s="1" t="s">
        <v>240</v>
      </c>
      <c r="E469" s="1"/>
      <c r="F469" s="16">
        <f ca="1">SUMIF('JURNAL UMUM'!$B$20:$G$20,'BUKU BESAR'!D463,'JURNAL UMUM'!F20)</f>
        <v>14000000</v>
      </c>
      <c r="G469" s="16"/>
      <c r="H469" s="2">
        <f ca="1">IF(H468+F469&gt;I468+G469,H468+F469-I468-G469,0)</f>
        <v>114000000</v>
      </c>
      <c r="I469" s="25"/>
    </row>
    <row r="470" spans="2:9" x14ac:dyDescent="0.25">
      <c r="B470" s="26"/>
      <c r="C470" s="1"/>
      <c r="D470" s="1"/>
      <c r="E470" s="1"/>
      <c r="F470" s="16"/>
      <c r="G470" s="16"/>
      <c r="H470" s="2"/>
      <c r="I470" s="25"/>
    </row>
    <row r="471" spans="2:9" x14ac:dyDescent="0.25">
      <c r="B471" s="26"/>
      <c r="C471" s="1"/>
      <c r="D471" s="1"/>
      <c r="E471" s="1"/>
      <c r="F471" s="16"/>
      <c r="G471" s="16"/>
      <c r="H471" s="2"/>
      <c r="I471" s="25"/>
    </row>
    <row r="472" spans="2:9" x14ac:dyDescent="0.25">
      <c r="B472" s="26"/>
      <c r="C472" s="1"/>
      <c r="D472" s="1"/>
      <c r="E472" s="1"/>
      <c r="F472" s="16"/>
      <c r="G472" s="16"/>
      <c r="H472" s="2"/>
      <c r="I472" s="25"/>
    </row>
    <row r="473" spans="2:9" x14ac:dyDescent="0.25">
      <c r="B473" s="26"/>
      <c r="C473" s="1"/>
      <c r="D473" s="1"/>
      <c r="E473" s="1"/>
      <c r="F473" s="16"/>
      <c r="G473" s="16"/>
      <c r="H473" s="2"/>
      <c r="I473" s="25"/>
    </row>
    <row r="474" spans="2:9" x14ac:dyDescent="0.25">
      <c r="B474" s="26"/>
      <c r="C474" s="1"/>
      <c r="D474" s="1"/>
      <c r="E474" s="1"/>
      <c r="F474" s="16"/>
      <c r="G474" s="16"/>
      <c r="H474" s="2"/>
      <c r="I474" s="25"/>
    </row>
    <row r="475" spans="2:9" x14ac:dyDescent="0.25">
      <c r="B475" s="26"/>
      <c r="C475" s="1"/>
      <c r="D475" s="1"/>
      <c r="E475" s="1"/>
      <c r="F475" s="16"/>
      <c r="G475" s="16"/>
      <c r="H475" s="2"/>
      <c r="I475" s="25"/>
    </row>
    <row r="476" spans="2:9" x14ac:dyDescent="0.25">
      <c r="B476" s="26"/>
      <c r="C476" s="1"/>
      <c r="D476" s="1"/>
      <c r="E476" s="1"/>
      <c r="F476" s="16"/>
      <c r="G476" s="16"/>
      <c r="H476" s="2"/>
      <c r="I476" s="25"/>
    </row>
    <row r="477" spans="2:9" ht="15.75" thickBot="1" x14ac:dyDescent="0.3">
      <c r="B477" s="27"/>
      <c r="C477" s="28"/>
      <c r="D477" s="28"/>
      <c r="E477" s="28"/>
      <c r="F477" s="80"/>
      <c r="G477" s="80"/>
      <c r="H477" s="29"/>
      <c r="I477" s="30"/>
    </row>
    <row r="478" spans="2:9" ht="15.75" thickBot="1" x14ac:dyDescent="0.3"/>
    <row r="479" spans="2:9" x14ac:dyDescent="0.25">
      <c r="B479" s="33" t="s">
        <v>143</v>
      </c>
      <c r="C479" s="34"/>
      <c r="D479" s="73" t="s">
        <v>66</v>
      </c>
      <c r="E479" s="34"/>
      <c r="F479" s="78"/>
      <c r="G479" s="78"/>
      <c r="H479" s="40"/>
      <c r="I479" s="41"/>
    </row>
    <row r="480" spans="2:9" x14ac:dyDescent="0.25">
      <c r="B480" s="36" t="s">
        <v>144</v>
      </c>
      <c r="C480" s="19"/>
      <c r="D480" s="19" t="str">
        <f>VLOOKUP(D479,'MASTER AKUN'!$A$5:$C$43,2,FALSE)</f>
        <v>Biaya Listrik, Telepon dan Air</v>
      </c>
      <c r="E480" s="19"/>
      <c r="F480" s="79"/>
      <c r="G480" s="79"/>
      <c r="H480" s="42"/>
      <c r="I480" s="43"/>
    </row>
    <row r="481" spans="2:9" x14ac:dyDescent="0.25">
      <c r="B481" s="36"/>
      <c r="C481" s="19"/>
      <c r="D481" s="19"/>
      <c r="E481" s="19"/>
      <c r="F481" s="79"/>
      <c r="G481" s="79"/>
      <c r="H481" s="42"/>
      <c r="I481" s="43"/>
    </row>
    <row r="482" spans="2:9" x14ac:dyDescent="0.25">
      <c r="B482" s="98" t="s">
        <v>112</v>
      </c>
      <c r="C482" s="100" t="s">
        <v>113</v>
      </c>
      <c r="D482" s="100" t="s">
        <v>89</v>
      </c>
      <c r="E482" s="100" t="s">
        <v>114</v>
      </c>
      <c r="F482" s="103" t="s">
        <v>115</v>
      </c>
      <c r="G482" s="103" t="s">
        <v>116</v>
      </c>
      <c r="H482" s="96" t="s">
        <v>126</v>
      </c>
      <c r="I482" s="97"/>
    </row>
    <row r="483" spans="2:9" ht="15.75" thickBot="1" x14ac:dyDescent="0.3">
      <c r="B483" s="99"/>
      <c r="C483" s="101"/>
      <c r="D483" s="101"/>
      <c r="E483" s="102"/>
      <c r="F483" s="104"/>
      <c r="G483" s="104"/>
      <c r="H483" s="38" t="s">
        <v>115</v>
      </c>
      <c r="I483" s="39" t="s">
        <v>116</v>
      </c>
    </row>
    <row r="484" spans="2:9" x14ac:dyDescent="0.25">
      <c r="B484" s="26" t="s">
        <v>138</v>
      </c>
      <c r="C484" s="1"/>
      <c r="D484" s="1" t="s">
        <v>127</v>
      </c>
      <c r="E484" s="1"/>
      <c r="F484" s="16"/>
      <c r="G484" s="16"/>
      <c r="H484" s="2">
        <f>VLOOKUP(D479,'MASTER AKUN'!$A$5:$E$43,4,FALSE)</f>
        <v>12700000</v>
      </c>
      <c r="I484" s="16">
        <f>VLOOKUP(D479,'MASTER AKUN'!$A$5:$E$43,5,FALSE)</f>
        <v>0</v>
      </c>
    </row>
    <row r="485" spans="2:9" x14ac:dyDescent="0.25">
      <c r="B485" s="26"/>
      <c r="C485" s="1"/>
      <c r="D485" s="1" t="s">
        <v>238</v>
      </c>
      <c r="E485" s="1"/>
      <c r="F485" s="16">
        <f ca="1">SUMIF('JURNAL UMUM'!$B$10:$G$27,'BUKU BESAR'!D479,'JURNAL UMUM'!F10:F17)</f>
        <v>5600000</v>
      </c>
      <c r="G485" s="16"/>
      <c r="H485" s="2">
        <f ca="1">IF(H484+F485&gt;I484+G485,H484+F485-I484-G485,0)</f>
        <v>18300000</v>
      </c>
      <c r="I485" s="25"/>
    </row>
    <row r="486" spans="2:9" x14ac:dyDescent="0.25">
      <c r="B486" s="26"/>
      <c r="C486" s="1"/>
      <c r="D486" s="1"/>
      <c r="E486" s="1"/>
      <c r="F486" s="16"/>
      <c r="G486" s="16"/>
      <c r="H486" s="2"/>
      <c r="I486" s="25"/>
    </row>
    <row r="487" spans="2:9" x14ac:dyDescent="0.25">
      <c r="B487" s="26"/>
      <c r="C487" s="1"/>
      <c r="D487" s="1"/>
      <c r="E487" s="1"/>
      <c r="F487" s="16"/>
      <c r="G487" s="16"/>
      <c r="H487" s="2"/>
      <c r="I487" s="25"/>
    </row>
    <row r="488" spans="2:9" x14ac:dyDescent="0.25">
      <c r="B488" s="26"/>
      <c r="C488" s="1"/>
      <c r="D488" s="1"/>
      <c r="E488" s="1"/>
      <c r="F488" s="16"/>
      <c r="G488" s="16"/>
      <c r="H488" s="2"/>
      <c r="I488" s="25"/>
    </row>
    <row r="489" spans="2:9" x14ac:dyDescent="0.25">
      <c r="B489" s="26"/>
      <c r="C489" s="1"/>
      <c r="D489" s="1"/>
      <c r="E489" s="1"/>
      <c r="F489" s="16"/>
      <c r="G489" s="16"/>
      <c r="H489" s="2"/>
      <c r="I489" s="25"/>
    </row>
    <row r="490" spans="2:9" x14ac:dyDescent="0.25">
      <c r="B490" s="26"/>
      <c r="C490" s="1"/>
      <c r="D490" s="1"/>
      <c r="E490" s="1"/>
      <c r="F490" s="16"/>
      <c r="G490" s="16"/>
      <c r="H490" s="2"/>
      <c r="I490" s="25"/>
    </row>
    <row r="491" spans="2:9" x14ac:dyDescent="0.25">
      <c r="B491" s="26"/>
      <c r="C491" s="1"/>
      <c r="D491" s="1"/>
      <c r="E491" s="1"/>
      <c r="F491" s="16"/>
      <c r="G491" s="16"/>
      <c r="H491" s="2"/>
      <c r="I491" s="25"/>
    </row>
    <row r="492" spans="2:9" x14ac:dyDescent="0.25">
      <c r="B492" s="26"/>
      <c r="C492" s="1"/>
      <c r="D492" s="1"/>
      <c r="E492" s="1"/>
      <c r="F492" s="16"/>
      <c r="G492" s="16"/>
      <c r="H492" s="2"/>
      <c r="I492" s="25"/>
    </row>
    <row r="493" spans="2:9" ht="15.75" thickBot="1" x14ac:dyDescent="0.3">
      <c r="B493" s="27"/>
      <c r="C493" s="28"/>
      <c r="D493" s="28"/>
      <c r="E493" s="28"/>
      <c r="F493" s="80"/>
      <c r="G493" s="80"/>
      <c r="H493" s="29"/>
      <c r="I493" s="30"/>
    </row>
    <row r="494" spans="2:9" ht="15.75" thickBot="1" x14ac:dyDescent="0.3"/>
    <row r="495" spans="2:9" x14ac:dyDescent="0.25">
      <c r="B495" s="33" t="s">
        <v>143</v>
      </c>
      <c r="C495" s="34"/>
      <c r="D495" s="34" t="s">
        <v>68</v>
      </c>
      <c r="E495" s="34"/>
      <c r="F495" s="78"/>
      <c r="G495" s="78"/>
      <c r="H495" s="40"/>
      <c r="I495" s="41"/>
    </row>
    <row r="496" spans="2:9" x14ac:dyDescent="0.25">
      <c r="B496" s="36" t="s">
        <v>144</v>
      </c>
      <c r="C496" s="19"/>
      <c r="D496" s="19" t="str">
        <f>VLOOKUP(D495,'MASTER AKUN'!$A$5:$C$43,2,FALSE)</f>
        <v>Biaya Pemeliharaan dan Perbaikan</v>
      </c>
      <c r="E496" s="19"/>
      <c r="F496" s="79"/>
      <c r="G496" s="79"/>
      <c r="H496" s="42"/>
      <c r="I496" s="43"/>
    </row>
    <row r="497" spans="2:9" x14ac:dyDescent="0.25">
      <c r="B497" s="36"/>
      <c r="C497" s="19"/>
      <c r="D497" s="19"/>
      <c r="E497" s="19"/>
      <c r="F497" s="79"/>
      <c r="G497" s="79"/>
      <c r="H497" s="42"/>
      <c r="I497" s="43"/>
    </row>
    <row r="498" spans="2:9" x14ac:dyDescent="0.25">
      <c r="B498" s="98" t="s">
        <v>112</v>
      </c>
      <c r="C498" s="100" t="s">
        <v>113</v>
      </c>
      <c r="D498" s="100" t="s">
        <v>89</v>
      </c>
      <c r="E498" s="100" t="s">
        <v>114</v>
      </c>
      <c r="F498" s="103" t="s">
        <v>115</v>
      </c>
      <c r="G498" s="103" t="s">
        <v>116</v>
      </c>
      <c r="H498" s="96" t="s">
        <v>126</v>
      </c>
      <c r="I498" s="97"/>
    </row>
    <row r="499" spans="2:9" ht="15.75" thickBot="1" x14ac:dyDescent="0.3">
      <c r="B499" s="99"/>
      <c r="C499" s="101"/>
      <c r="D499" s="101"/>
      <c r="E499" s="102"/>
      <c r="F499" s="104"/>
      <c r="G499" s="104"/>
      <c r="H499" s="38" t="s">
        <v>115</v>
      </c>
      <c r="I499" s="39" t="s">
        <v>116</v>
      </c>
    </row>
    <row r="500" spans="2:9" x14ac:dyDescent="0.25">
      <c r="B500" s="26" t="s">
        <v>138</v>
      </c>
      <c r="C500" s="1"/>
      <c r="D500" s="1" t="s">
        <v>127</v>
      </c>
      <c r="E500" s="1"/>
      <c r="F500" s="16"/>
      <c r="G500" s="16"/>
      <c r="H500" s="2">
        <f>VLOOKUP(D495,'MASTER AKUN'!$A$5:$E$43,4,FALSE)</f>
        <v>6850000</v>
      </c>
      <c r="I500" s="16">
        <f>VLOOKUP(D495,'MASTER AKUN'!$A$5:$E$43,5,FALSE)</f>
        <v>0</v>
      </c>
    </row>
    <row r="501" spans="2:9" x14ac:dyDescent="0.25">
      <c r="B501" s="26"/>
      <c r="C501" s="1"/>
      <c r="D501" s="1"/>
      <c r="E501" s="1"/>
      <c r="F501" s="16"/>
      <c r="G501" s="16"/>
      <c r="H501" s="2"/>
      <c r="I501" s="25"/>
    </row>
    <row r="502" spans="2:9" x14ac:dyDescent="0.25">
      <c r="B502" s="26"/>
      <c r="C502" s="1"/>
      <c r="D502" s="1"/>
      <c r="E502" s="1"/>
      <c r="F502" s="16"/>
      <c r="G502" s="16"/>
      <c r="H502" s="2"/>
      <c r="I502" s="25"/>
    </row>
    <row r="503" spans="2:9" x14ac:dyDescent="0.25">
      <c r="B503" s="26"/>
      <c r="C503" s="1"/>
      <c r="D503" s="1"/>
      <c r="E503" s="1"/>
      <c r="F503" s="16"/>
      <c r="G503" s="16"/>
      <c r="H503" s="2"/>
      <c r="I503" s="25"/>
    </row>
    <row r="504" spans="2:9" x14ac:dyDescent="0.25">
      <c r="B504" s="26"/>
      <c r="C504" s="1"/>
      <c r="D504" s="1"/>
      <c r="E504" s="1"/>
      <c r="F504" s="16"/>
      <c r="G504" s="16"/>
      <c r="H504" s="2"/>
      <c r="I504" s="25"/>
    </row>
    <row r="505" spans="2:9" x14ac:dyDescent="0.25">
      <c r="B505" s="26"/>
      <c r="C505" s="1"/>
      <c r="D505" s="1"/>
      <c r="E505" s="1"/>
      <c r="F505" s="16"/>
      <c r="G505" s="16"/>
      <c r="H505" s="2"/>
      <c r="I505" s="25"/>
    </row>
    <row r="506" spans="2:9" x14ac:dyDescent="0.25">
      <c r="B506" s="26"/>
      <c r="C506" s="1"/>
      <c r="D506" s="1"/>
      <c r="E506" s="1"/>
      <c r="F506" s="16"/>
      <c r="G506" s="16"/>
      <c r="H506" s="2"/>
      <c r="I506" s="25"/>
    </row>
    <row r="507" spans="2:9" x14ac:dyDescent="0.25">
      <c r="B507" s="26"/>
      <c r="C507" s="1"/>
      <c r="D507" s="1"/>
      <c r="E507" s="1"/>
      <c r="F507" s="16"/>
      <c r="G507" s="16"/>
      <c r="H507" s="2"/>
      <c r="I507" s="25"/>
    </row>
    <row r="508" spans="2:9" x14ac:dyDescent="0.25">
      <c r="B508" s="26"/>
      <c r="C508" s="1"/>
      <c r="D508" s="1"/>
      <c r="E508" s="1"/>
      <c r="F508" s="16"/>
      <c r="G508" s="16"/>
      <c r="H508" s="2"/>
      <c r="I508" s="25"/>
    </row>
    <row r="509" spans="2:9" ht="15.75" thickBot="1" x14ac:dyDescent="0.3">
      <c r="B509" s="27"/>
      <c r="C509" s="28"/>
      <c r="D509" s="28"/>
      <c r="E509" s="28"/>
      <c r="F509" s="80"/>
      <c r="G509" s="80"/>
      <c r="H509" s="29"/>
      <c r="I509" s="30"/>
    </row>
    <row r="510" spans="2:9" ht="15.75" thickBot="1" x14ac:dyDescent="0.3"/>
    <row r="511" spans="2:9" x14ac:dyDescent="0.25">
      <c r="B511" s="33" t="s">
        <v>143</v>
      </c>
      <c r="C511" s="34"/>
      <c r="D511" s="34" t="s">
        <v>70</v>
      </c>
      <c r="E511" s="34"/>
      <c r="F511" s="78"/>
      <c r="G511" s="78"/>
      <c r="H511" s="40"/>
      <c r="I511" s="41"/>
    </row>
    <row r="512" spans="2:9" x14ac:dyDescent="0.25">
      <c r="B512" s="36" t="s">
        <v>144</v>
      </c>
      <c r="C512" s="19"/>
      <c r="D512" s="19" t="str">
        <f>VLOOKUP(D511,'MASTER AKUN'!$A$5:$C$43,2,FALSE)</f>
        <v>Biaya Entertain</v>
      </c>
      <c r="E512" s="19"/>
      <c r="F512" s="79"/>
      <c r="G512" s="79"/>
      <c r="H512" s="42"/>
      <c r="I512" s="43"/>
    </row>
    <row r="513" spans="2:9" x14ac:dyDescent="0.25">
      <c r="B513" s="36"/>
      <c r="C513" s="19"/>
      <c r="D513" s="19"/>
      <c r="E513" s="19"/>
      <c r="F513" s="79"/>
      <c r="G513" s="79"/>
      <c r="H513" s="42"/>
      <c r="I513" s="43"/>
    </row>
    <row r="514" spans="2:9" x14ac:dyDescent="0.25">
      <c r="B514" s="98" t="s">
        <v>112</v>
      </c>
      <c r="C514" s="100" t="s">
        <v>113</v>
      </c>
      <c r="D514" s="100" t="s">
        <v>89</v>
      </c>
      <c r="E514" s="100" t="s">
        <v>114</v>
      </c>
      <c r="F514" s="103" t="s">
        <v>115</v>
      </c>
      <c r="G514" s="103" t="s">
        <v>116</v>
      </c>
      <c r="H514" s="96" t="s">
        <v>126</v>
      </c>
      <c r="I514" s="97"/>
    </row>
    <row r="515" spans="2:9" ht="15.75" thickBot="1" x14ac:dyDescent="0.3">
      <c r="B515" s="99"/>
      <c r="C515" s="101"/>
      <c r="D515" s="101"/>
      <c r="E515" s="102"/>
      <c r="F515" s="104"/>
      <c r="G515" s="104"/>
      <c r="H515" s="38" t="s">
        <v>115</v>
      </c>
      <c r="I515" s="39" t="s">
        <v>116</v>
      </c>
    </row>
    <row r="516" spans="2:9" x14ac:dyDescent="0.25">
      <c r="B516" s="26" t="s">
        <v>138</v>
      </c>
      <c r="C516" s="1"/>
      <c r="D516" s="1" t="s">
        <v>127</v>
      </c>
      <c r="E516" s="1"/>
      <c r="F516" s="16"/>
      <c r="G516" s="16"/>
      <c r="H516" s="2">
        <f>VLOOKUP(D511,'MASTER AKUN'!$A$5:$E$43,4,FALSE)</f>
        <v>1600000</v>
      </c>
      <c r="I516" s="16">
        <f>VLOOKUP(D511,'MASTER AKUN'!$A$5:$E$43,5,FALSE)</f>
        <v>0</v>
      </c>
    </row>
    <row r="517" spans="2:9" x14ac:dyDescent="0.25">
      <c r="B517" s="26"/>
      <c r="C517" s="1"/>
      <c r="D517" s="1" t="s">
        <v>241</v>
      </c>
      <c r="E517" s="1"/>
      <c r="F517" s="16">
        <f ca="1">SUMIF('JURNAL UMUM'!$B$10:$G$27,'BUKU BESAR'!D511,'JURNAL UMUM'!F10:F23)</f>
        <v>475000</v>
      </c>
      <c r="G517" s="16"/>
      <c r="H517" s="2">
        <f ca="1">IF(H516+F517&gt;I516+G517,H516+F517-I516-G517,0)</f>
        <v>2075000</v>
      </c>
      <c r="I517" s="25"/>
    </row>
    <row r="518" spans="2:9" x14ac:dyDescent="0.25">
      <c r="B518" s="26"/>
      <c r="C518" s="1"/>
      <c r="D518" s="1"/>
      <c r="E518" s="1"/>
      <c r="F518" s="16"/>
      <c r="G518" s="16"/>
      <c r="H518" s="2"/>
      <c r="I518" s="25"/>
    </row>
    <row r="519" spans="2:9" x14ac:dyDescent="0.25">
      <c r="B519" s="26"/>
      <c r="C519" s="1"/>
      <c r="D519" s="1"/>
      <c r="E519" s="1"/>
      <c r="F519" s="16"/>
      <c r="G519" s="16"/>
      <c r="H519" s="2"/>
      <c r="I519" s="25"/>
    </row>
    <row r="520" spans="2:9" x14ac:dyDescent="0.25">
      <c r="B520" s="26"/>
      <c r="C520" s="1"/>
      <c r="D520" s="1"/>
      <c r="E520" s="1"/>
      <c r="F520" s="16"/>
      <c r="G520" s="16"/>
      <c r="H520" s="2"/>
      <c r="I520" s="25"/>
    </row>
    <row r="521" spans="2:9" x14ac:dyDescent="0.25">
      <c r="B521" s="26"/>
      <c r="C521" s="1"/>
      <c r="D521" s="1"/>
      <c r="E521" s="1"/>
      <c r="F521" s="16"/>
      <c r="G521" s="16"/>
      <c r="H521" s="2"/>
      <c r="I521" s="25"/>
    </row>
    <row r="522" spans="2:9" x14ac:dyDescent="0.25">
      <c r="B522" s="26"/>
      <c r="C522" s="1"/>
      <c r="D522" s="1"/>
      <c r="E522" s="1"/>
      <c r="F522" s="16"/>
      <c r="G522" s="16"/>
      <c r="H522" s="2"/>
      <c r="I522" s="25"/>
    </row>
    <row r="523" spans="2:9" x14ac:dyDescent="0.25">
      <c r="B523" s="26"/>
      <c r="C523" s="1"/>
      <c r="D523" s="1"/>
      <c r="E523" s="1"/>
      <c r="F523" s="16"/>
      <c r="G523" s="16"/>
      <c r="H523" s="2"/>
      <c r="I523" s="25"/>
    </row>
    <row r="524" spans="2:9" x14ac:dyDescent="0.25">
      <c r="B524" s="26"/>
      <c r="C524" s="1"/>
      <c r="D524" s="1"/>
      <c r="E524" s="1"/>
      <c r="F524" s="16"/>
      <c r="G524" s="16"/>
      <c r="H524" s="2"/>
      <c r="I524" s="25"/>
    </row>
    <row r="525" spans="2:9" ht="15.75" thickBot="1" x14ac:dyDescent="0.3">
      <c r="B525" s="27"/>
      <c r="C525" s="28"/>
      <c r="D525" s="28"/>
      <c r="E525" s="28"/>
      <c r="F525" s="80"/>
      <c r="G525" s="80"/>
      <c r="H525" s="29"/>
      <c r="I525" s="30"/>
    </row>
    <row r="526" spans="2:9" ht="15.75" thickBot="1" x14ac:dyDescent="0.3"/>
    <row r="527" spans="2:9" x14ac:dyDescent="0.25">
      <c r="B527" s="33" t="s">
        <v>143</v>
      </c>
      <c r="C527" s="34"/>
      <c r="D527" s="34" t="s">
        <v>72</v>
      </c>
      <c r="E527" s="34"/>
      <c r="F527" s="78"/>
      <c r="G527" s="78"/>
      <c r="H527" s="40"/>
      <c r="I527" s="41"/>
    </row>
    <row r="528" spans="2:9" x14ac:dyDescent="0.25">
      <c r="B528" s="36" t="s">
        <v>144</v>
      </c>
      <c r="C528" s="19"/>
      <c r="D528" s="19" t="str">
        <f>VLOOKUP(D527,'MASTER AKUN'!$A$5:$C$43,2,FALSE)</f>
        <v>Pendapatan Jasa Giro</v>
      </c>
      <c r="E528" s="19"/>
      <c r="F528" s="79"/>
      <c r="G528" s="79"/>
      <c r="H528" s="42"/>
      <c r="I528" s="43"/>
    </row>
    <row r="529" spans="2:9" x14ac:dyDescent="0.25">
      <c r="B529" s="36"/>
      <c r="C529" s="19"/>
      <c r="D529" s="19"/>
      <c r="E529" s="19"/>
      <c r="F529" s="79"/>
      <c r="G529" s="79"/>
      <c r="H529" s="42"/>
      <c r="I529" s="43"/>
    </row>
    <row r="530" spans="2:9" x14ac:dyDescent="0.25">
      <c r="B530" s="98" t="s">
        <v>112</v>
      </c>
      <c r="C530" s="100" t="s">
        <v>113</v>
      </c>
      <c r="D530" s="100" t="s">
        <v>89</v>
      </c>
      <c r="E530" s="100" t="s">
        <v>114</v>
      </c>
      <c r="F530" s="103" t="s">
        <v>115</v>
      </c>
      <c r="G530" s="103" t="s">
        <v>116</v>
      </c>
      <c r="H530" s="96" t="s">
        <v>126</v>
      </c>
      <c r="I530" s="97"/>
    </row>
    <row r="531" spans="2:9" ht="15.75" thickBot="1" x14ac:dyDescent="0.3">
      <c r="B531" s="99"/>
      <c r="C531" s="101"/>
      <c r="D531" s="101"/>
      <c r="E531" s="102"/>
      <c r="F531" s="104"/>
      <c r="G531" s="104"/>
      <c r="H531" s="38" t="s">
        <v>115</v>
      </c>
      <c r="I531" s="39" t="s">
        <v>116</v>
      </c>
    </row>
    <row r="532" spans="2:9" x14ac:dyDescent="0.25">
      <c r="B532" s="26" t="s">
        <v>138</v>
      </c>
      <c r="C532" s="1"/>
      <c r="D532" s="1" t="s">
        <v>127</v>
      </c>
      <c r="E532" s="1"/>
      <c r="F532" s="16"/>
      <c r="G532" s="16"/>
      <c r="H532" s="2">
        <f>VLOOKUP(D527,'MASTER AKUN'!$A$5:$E$43,4,FALSE)</f>
        <v>0</v>
      </c>
      <c r="I532" s="2">
        <f>VLOOKUP(D527,'MASTER AKUN'!$A$5:$E$43,5,FALSE)</f>
        <v>3500000</v>
      </c>
    </row>
    <row r="533" spans="2:9" x14ac:dyDescent="0.25">
      <c r="B533" s="26"/>
      <c r="C533" s="1"/>
      <c r="D533" s="1"/>
      <c r="E533" s="1"/>
      <c r="F533" s="16"/>
      <c r="G533" s="16"/>
      <c r="H533" s="2"/>
      <c r="I533" s="25"/>
    </row>
    <row r="534" spans="2:9" x14ac:dyDescent="0.25">
      <c r="B534" s="26"/>
      <c r="C534" s="1"/>
      <c r="D534" s="1"/>
      <c r="E534" s="1"/>
      <c r="F534" s="16"/>
      <c r="G534" s="16"/>
      <c r="H534" s="2"/>
      <c r="I534" s="25"/>
    </row>
    <row r="535" spans="2:9" x14ac:dyDescent="0.25">
      <c r="B535" s="26"/>
      <c r="C535" s="1"/>
      <c r="D535" s="1"/>
      <c r="E535" s="1"/>
      <c r="F535" s="16"/>
      <c r="G535" s="16"/>
      <c r="H535" s="2"/>
      <c r="I535" s="25"/>
    </row>
    <row r="536" spans="2:9" x14ac:dyDescent="0.25">
      <c r="B536" s="26"/>
      <c r="C536" s="1"/>
      <c r="D536" s="1"/>
      <c r="E536" s="1"/>
      <c r="F536" s="16"/>
      <c r="G536" s="16"/>
      <c r="H536" s="2"/>
      <c r="I536" s="25"/>
    </row>
    <row r="537" spans="2:9" x14ac:dyDescent="0.25">
      <c r="B537" s="26"/>
      <c r="C537" s="1"/>
      <c r="D537" s="1"/>
      <c r="E537" s="1"/>
      <c r="F537" s="16"/>
      <c r="G537" s="16"/>
      <c r="H537" s="2"/>
      <c r="I537" s="25"/>
    </row>
    <row r="538" spans="2:9" x14ac:dyDescent="0.25">
      <c r="B538" s="26"/>
      <c r="C538" s="1"/>
      <c r="D538" s="1"/>
      <c r="E538" s="1"/>
      <c r="F538" s="16"/>
      <c r="G538" s="16"/>
      <c r="H538" s="2"/>
      <c r="I538" s="25"/>
    </row>
    <row r="539" spans="2:9" x14ac:dyDescent="0.25">
      <c r="B539" s="26"/>
      <c r="C539" s="1"/>
      <c r="D539" s="1"/>
      <c r="E539" s="1"/>
      <c r="F539" s="16"/>
      <c r="G539" s="16"/>
      <c r="H539" s="2"/>
      <c r="I539" s="25"/>
    </row>
    <row r="540" spans="2:9" x14ac:dyDescent="0.25">
      <c r="B540" s="26"/>
      <c r="C540" s="1"/>
      <c r="D540" s="1"/>
      <c r="E540" s="1"/>
      <c r="F540" s="16"/>
      <c r="G540" s="16"/>
      <c r="H540" s="2"/>
      <c r="I540" s="25"/>
    </row>
    <row r="541" spans="2:9" ht="15.75" thickBot="1" x14ac:dyDescent="0.3">
      <c r="B541" s="27"/>
      <c r="C541" s="28"/>
      <c r="D541" s="28"/>
      <c r="E541" s="28"/>
      <c r="F541" s="80"/>
      <c r="G541" s="80"/>
      <c r="H541" s="29"/>
      <c r="I541" s="30"/>
    </row>
    <row r="542" spans="2:9" ht="15.75" thickBot="1" x14ac:dyDescent="0.3"/>
    <row r="543" spans="2:9" x14ac:dyDescent="0.25">
      <c r="B543" s="33" t="s">
        <v>143</v>
      </c>
      <c r="C543" s="34"/>
      <c r="D543" s="73" t="s">
        <v>74</v>
      </c>
      <c r="E543" s="34"/>
      <c r="F543" s="78"/>
      <c r="G543" s="78"/>
      <c r="H543" s="40"/>
      <c r="I543" s="41"/>
    </row>
    <row r="544" spans="2:9" x14ac:dyDescent="0.25">
      <c r="B544" s="36" t="s">
        <v>144</v>
      </c>
      <c r="C544" s="19"/>
      <c r="D544" s="19" t="str">
        <f>VLOOKUP(D543,'MASTER AKUN'!$A$5:$C$43,2,FALSE)</f>
        <v>Pendapatan deviden</v>
      </c>
      <c r="E544" s="19"/>
      <c r="F544" s="79"/>
      <c r="G544" s="79"/>
      <c r="H544" s="42"/>
      <c r="I544" s="43"/>
    </row>
    <row r="545" spans="2:9" x14ac:dyDescent="0.25">
      <c r="B545" s="36"/>
      <c r="C545" s="19"/>
      <c r="D545" s="19"/>
      <c r="E545" s="19"/>
      <c r="F545" s="79"/>
      <c r="G545" s="79"/>
      <c r="H545" s="42"/>
      <c r="I545" s="43"/>
    </row>
    <row r="546" spans="2:9" x14ac:dyDescent="0.25">
      <c r="B546" s="98" t="s">
        <v>112</v>
      </c>
      <c r="C546" s="100" t="s">
        <v>113</v>
      </c>
      <c r="D546" s="100" t="s">
        <v>89</v>
      </c>
      <c r="E546" s="100" t="s">
        <v>114</v>
      </c>
      <c r="F546" s="103" t="s">
        <v>115</v>
      </c>
      <c r="G546" s="103" t="s">
        <v>116</v>
      </c>
      <c r="H546" s="96" t="s">
        <v>126</v>
      </c>
      <c r="I546" s="97"/>
    </row>
    <row r="547" spans="2:9" ht="15.75" thickBot="1" x14ac:dyDescent="0.3">
      <c r="B547" s="99"/>
      <c r="C547" s="101"/>
      <c r="D547" s="101"/>
      <c r="E547" s="102"/>
      <c r="F547" s="104"/>
      <c r="G547" s="104"/>
      <c r="H547" s="38" t="s">
        <v>115</v>
      </c>
      <c r="I547" s="39" t="s">
        <v>116</v>
      </c>
    </row>
    <row r="548" spans="2:9" x14ac:dyDescent="0.25">
      <c r="B548" s="26" t="s">
        <v>138</v>
      </c>
      <c r="C548" s="1"/>
      <c r="D548" s="1" t="s">
        <v>127</v>
      </c>
      <c r="E548" s="1"/>
      <c r="F548" s="16"/>
      <c r="G548" s="16"/>
      <c r="H548" s="2">
        <f>VLOOKUP(D543,'MASTER AKUN'!$A$5:$E$43,4,FALSE)</f>
        <v>0</v>
      </c>
      <c r="I548" s="2">
        <f>VLOOKUP(D543,'MASTER AKUN'!$A$5:$E$43,5,FALSE)</f>
        <v>12045000</v>
      </c>
    </row>
    <row r="549" spans="2:9" x14ac:dyDescent="0.25">
      <c r="B549" s="26"/>
      <c r="C549" s="1"/>
      <c r="D549" s="1"/>
      <c r="E549" s="1"/>
      <c r="F549" s="16"/>
      <c r="G549" s="16"/>
      <c r="H549" s="2"/>
      <c r="I549" s="25"/>
    </row>
    <row r="550" spans="2:9" x14ac:dyDescent="0.25">
      <c r="B550" s="26"/>
      <c r="C550" s="1"/>
      <c r="D550" s="1"/>
      <c r="E550" s="1"/>
      <c r="F550" s="16"/>
      <c r="G550" s="16"/>
      <c r="H550" s="2"/>
      <c r="I550" s="25"/>
    </row>
    <row r="551" spans="2:9" x14ac:dyDescent="0.25">
      <c r="B551" s="26"/>
      <c r="C551" s="1"/>
      <c r="D551" s="1"/>
      <c r="E551" s="1"/>
      <c r="F551" s="16"/>
      <c r="G551" s="16"/>
      <c r="H551" s="2"/>
      <c r="I551" s="25"/>
    </row>
    <row r="552" spans="2:9" x14ac:dyDescent="0.25">
      <c r="B552" s="26"/>
      <c r="C552" s="1"/>
      <c r="D552" s="1"/>
      <c r="E552" s="1"/>
      <c r="F552" s="16"/>
      <c r="G552" s="16"/>
      <c r="H552" s="2"/>
      <c r="I552" s="25"/>
    </row>
    <row r="553" spans="2:9" x14ac:dyDescent="0.25">
      <c r="B553" s="26"/>
      <c r="C553" s="1"/>
      <c r="D553" s="1"/>
      <c r="E553" s="1"/>
      <c r="F553" s="16"/>
      <c r="G553" s="16"/>
      <c r="H553" s="2"/>
      <c r="I553" s="25"/>
    </row>
    <row r="554" spans="2:9" x14ac:dyDescent="0.25">
      <c r="B554" s="26"/>
      <c r="C554" s="1"/>
      <c r="D554" s="1"/>
      <c r="E554" s="1"/>
      <c r="F554" s="16"/>
      <c r="G554" s="16"/>
      <c r="H554" s="2"/>
      <c r="I554" s="25"/>
    </row>
    <row r="555" spans="2:9" x14ac:dyDescent="0.25">
      <c r="B555" s="26"/>
      <c r="C555" s="1"/>
      <c r="D555" s="1"/>
      <c r="E555" s="1"/>
      <c r="F555" s="16"/>
      <c r="G555" s="16"/>
      <c r="H555" s="2"/>
      <c r="I555" s="25"/>
    </row>
    <row r="556" spans="2:9" x14ac:dyDescent="0.25">
      <c r="B556" s="26"/>
      <c r="C556" s="1"/>
      <c r="D556" s="1"/>
      <c r="E556" s="1"/>
      <c r="F556" s="16"/>
      <c r="G556" s="16"/>
      <c r="H556" s="2"/>
      <c r="I556" s="25"/>
    </row>
    <row r="557" spans="2:9" ht="15.75" thickBot="1" x14ac:dyDescent="0.3">
      <c r="B557" s="27"/>
      <c r="C557" s="28"/>
      <c r="D557" s="28"/>
      <c r="E557" s="28"/>
      <c r="F557" s="80"/>
      <c r="G557" s="80"/>
      <c r="H557" s="29"/>
      <c r="I557" s="30"/>
    </row>
    <row r="558" spans="2:9" ht="15.75" thickBot="1" x14ac:dyDescent="0.3"/>
    <row r="559" spans="2:9" x14ac:dyDescent="0.25">
      <c r="B559" s="33" t="s">
        <v>143</v>
      </c>
      <c r="C559" s="34"/>
      <c r="D559" s="34" t="s">
        <v>76</v>
      </c>
      <c r="E559" s="34"/>
      <c r="F559" s="78"/>
      <c r="G559" s="78"/>
      <c r="H559" s="40"/>
      <c r="I559" s="41"/>
    </row>
    <row r="560" spans="2:9" x14ac:dyDescent="0.25">
      <c r="B560" s="36" t="s">
        <v>144</v>
      </c>
      <c r="C560" s="19"/>
      <c r="D560" s="19" t="str">
        <f>VLOOKUP(D559,'MASTER AKUN'!$A$5:$C$43,2,FALSE)</f>
        <v>Biaya Administrasi Bank</v>
      </c>
      <c r="E560" s="19"/>
      <c r="F560" s="79"/>
      <c r="G560" s="79"/>
      <c r="H560" s="42"/>
      <c r="I560" s="43"/>
    </row>
    <row r="561" spans="2:9" x14ac:dyDescent="0.25">
      <c r="B561" s="36"/>
      <c r="C561" s="19"/>
      <c r="D561" s="19"/>
      <c r="E561" s="19"/>
      <c r="F561" s="79"/>
      <c r="G561" s="79"/>
      <c r="H561" s="42"/>
      <c r="I561" s="43"/>
    </row>
    <row r="562" spans="2:9" x14ac:dyDescent="0.25">
      <c r="B562" s="98" t="s">
        <v>112</v>
      </c>
      <c r="C562" s="100" t="s">
        <v>113</v>
      </c>
      <c r="D562" s="100" t="s">
        <v>89</v>
      </c>
      <c r="E562" s="100" t="s">
        <v>114</v>
      </c>
      <c r="F562" s="103" t="s">
        <v>115</v>
      </c>
      <c r="G562" s="103" t="s">
        <v>116</v>
      </c>
      <c r="H562" s="96" t="s">
        <v>126</v>
      </c>
      <c r="I562" s="97"/>
    </row>
    <row r="563" spans="2:9" ht="15.75" thickBot="1" x14ac:dyDescent="0.3">
      <c r="B563" s="99"/>
      <c r="C563" s="101"/>
      <c r="D563" s="101"/>
      <c r="E563" s="102"/>
      <c r="F563" s="104"/>
      <c r="G563" s="104"/>
      <c r="H563" s="38" t="s">
        <v>115</v>
      </c>
      <c r="I563" s="39" t="s">
        <v>116</v>
      </c>
    </row>
    <row r="564" spans="2:9" x14ac:dyDescent="0.25">
      <c r="B564" s="26" t="s">
        <v>138</v>
      </c>
      <c r="C564" s="1"/>
      <c r="D564" s="1" t="s">
        <v>127</v>
      </c>
      <c r="E564" s="1"/>
      <c r="F564" s="16"/>
      <c r="G564" s="16"/>
      <c r="H564" s="2">
        <f>VLOOKUP(D559,'MASTER AKUN'!$A$5:$E$43,4,FALSE)</f>
        <v>55000</v>
      </c>
      <c r="I564" s="2">
        <f>VLOOKUP(D559,'MASTER AKUN'!$A$5:$E$43,5,FALSE)</f>
        <v>0</v>
      </c>
    </row>
    <row r="565" spans="2:9" x14ac:dyDescent="0.25">
      <c r="B565" s="26"/>
      <c r="C565" s="1"/>
      <c r="D565" s="1"/>
      <c r="E565" s="1"/>
      <c r="F565" s="16"/>
      <c r="G565" s="16"/>
      <c r="H565" s="2"/>
      <c r="I565" s="25"/>
    </row>
    <row r="566" spans="2:9" x14ac:dyDescent="0.25">
      <c r="B566" s="26"/>
      <c r="C566" s="1"/>
      <c r="D566" s="1"/>
      <c r="E566" s="1"/>
      <c r="F566" s="16"/>
      <c r="G566" s="16"/>
      <c r="H566" s="2"/>
      <c r="I566" s="25"/>
    </row>
    <row r="567" spans="2:9" x14ac:dyDescent="0.25">
      <c r="B567" s="26"/>
      <c r="C567" s="1"/>
      <c r="D567" s="1"/>
      <c r="E567" s="1"/>
      <c r="F567" s="16"/>
      <c r="G567" s="16"/>
      <c r="H567" s="2"/>
      <c r="I567" s="25"/>
    </row>
    <row r="568" spans="2:9" x14ac:dyDescent="0.25">
      <c r="B568" s="26"/>
      <c r="C568" s="1"/>
      <c r="D568" s="1"/>
      <c r="E568" s="1"/>
      <c r="F568" s="16"/>
      <c r="G568" s="16"/>
      <c r="H568" s="2"/>
      <c r="I568" s="25"/>
    </row>
    <row r="569" spans="2:9" x14ac:dyDescent="0.25">
      <c r="B569" s="26"/>
      <c r="C569" s="1"/>
      <c r="D569" s="1"/>
      <c r="E569" s="1"/>
      <c r="F569" s="16"/>
      <c r="G569" s="16"/>
      <c r="H569" s="2"/>
      <c r="I569" s="25"/>
    </row>
    <row r="570" spans="2:9" x14ac:dyDescent="0.25">
      <c r="B570" s="26"/>
      <c r="C570" s="1"/>
      <c r="D570" s="1"/>
      <c r="E570" s="1"/>
      <c r="F570" s="16"/>
      <c r="G570" s="16"/>
      <c r="H570" s="2"/>
      <c r="I570" s="25"/>
    </row>
    <row r="571" spans="2:9" x14ac:dyDescent="0.25">
      <c r="B571" s="26"/>
      <c r="C571" s="1"/>
      <c r="D571" s="1"/>
      <c r="E571" s="1"/>
      <c r="F571" s="16"/>
      <c r="G571" s="16"/>
      <c r="H571" s="2"/>
      <c r="I571" s="25"/>
    </row>
    <row r="572" spans="2:9" x14ac:dyDescent="0.25">
      <c r="B572" s="26"/>
      <c r="C572" s="1"/>
      <c r="D572" s="1"/>
      <c r="E572" s="1"/>
      <c r="F572" s="16"/>
      <c r="G572" s="16"/>
      <c r="H572" s="2"/>
      <c r="I572" s="25"/>
    </row>
    <row r="573" spans="2:9" ht="15.75" thickBot="1" x14ac:dyDescent="0.3">
      <c r="B573" s="27"/>
      <c r="C573" s="28"/>
      <c r="D573" s="28"/>
      <c r="E573" s="28"/>
      <c r="F573" s="80"/>
      <c r="G573" s="80"/>
      <c r="H573" s="29"/>
      <c r="I573" s="30"/>
    </row>
    <row r="574" spans="2:9" ht="15.75" thickBot="1" x14ac:dyDescent="0.3"/>
    <row r="575" spans="2:9" x14ac:dyDescent="0.25">
      <c r="B575" s="33" t="s">
        <v>143</v>
      </c>
      <c r="C575" s="34"/>
      <c r="D575" s="74" t="s">
        <v>78</v>
      </c>
      <c r="E575" s="34"/>
      <c r="F575" s="78"/>
      <c r="G575" s="78"/>
      <c r="H575" s="40"/>
      <c r="I575" s="41"/>
    </row>
    <row r="576" spans="2:9" x14ac:dyDescent="0.25">
      <c r="B576" s="36" t="s">
        <v>144</v>
      </c>
      <c r="C576" s="19"/>
      <c r="D576" s="19" t="str">
        <f>VLOOKUP(D575,'MASTER AKUN'!$A$5:$C$43,2,FALSE)</f>
        <v>Biaya Bunga Bank</v>
      </c>
      <c r="E576" s="19"/>
      <c r="F576" s="79"/>
      <c r="G576" s="79"/>
      <c r="H576" s="42"/>
      <c r="I576" s="43"/>
    </row>
    <row r="577" spans="2:9" x14ac:dyDescent="0.25">
      <c r="B577" s="36"/>
      <c r="C577" s="19"/>
      <c r="D577" s="19"/>
      <c r="E577" s="19"/>
      <c r="F577" s="79"/>
      <c r="G577" s="79"/>
      <c r="H577" s="42"/>
      <c r="I577" s="43"/>
    </row>
    <row r="578" spans="2:9" x14ac:dyDescent="0.25">
      <c r="B578" s="98" t="s">
        <v>112</v>
      </c>
      <c r="C578" s="100" t="s">
        <v>113</v>
      </c>
      <c r="D578" s="100" t="s">
        <v>89</v>
      </c>
      <c r="E578" s="100" t="s">
        <v>114</v>
      </c>
      <c r="F578" s="103" t="s">
        <v>115</v>
      </c>
      <c r="G578" s="103" t="s">
        <v>116</v>
      </c>
      <c r="H578" s="96" t="s">
        <v>126</v>
      </c>
      <c r="I578" s="97"/>
    </row>
    <row r="579" spans="2:9" ht="15.75" thickBot="1" x14ac:dyDescent="0.3">
      <c r="B579" s="99"/>
      <c r="C579" s="101"/>
      <c r="D579" s="101"/>
      <c r="E579" s="102"/>
      <c r="F579" s="104"/>
      <c r="G579" s="104"/>
      <c r="H579" s="38" t="s">
        <v>115</v>
      </c>
      <c r="I579" s="39" t="s">
        <v>116</v>
      </c>
    </row>
    <row r="580" spans="2:9" x14ac:dyDescent="0.25">
      <c r="B580" s="26" t="s">
        <v>138</v>
      </c>
      <c r="C580" s="1"/>
      <c r="D580" s="1" t="s">
        <v>127</v>
      </c>
      <c r="E580" s="1"/>
      <c r="F580" s="16"/>
      <c r="G580" s="16"/>
      <c r="H580" s="2">
        <f>VLOOKUP(D575,'MASTER AKUN'!$A$5:$E$43,4,FALSE)</f>
        <v>65429198</v>
      </c>
      <c r="I580" s="16">
        <f>VLOOKUP(D575,'MASTER AKUN'!$A$5:$E$43,5,FALSE)</f>
        <v>0</v>
      </c>
    </row>
    <row r="581" spans="2:9" x14ac:dyDescent="0.25">
      <c r="B581" s="26"/>
      <c r="C581" s="1"/>
      <c r="D581" s="1"/>
      <c r="E581" s="1"/>
      <c r="F581" s="16"/>
      <c r="G581" s="16"/>
      <c r="H581" s="2"/>
      <c r="I581" s="25"/>
    </row>
    <row r="582" spans="2:9" x14ac:dyDescent="0.25">
      <c r="B582" s="26"/>
      <c r="C582" s="1"/>
      <c r="D582" s="1"/>
      <c r="E582" s="1"/>
      <c r="F582" s="16"/>
      <c r="G582" s="16"/>
      <c r="H582" s="2"/>
      <c r="I582" s="25"/>
    </row>
    <row r="583" spans="2:9" x14ac:dyDescent="0.25">
      <c r="B583" s="26"/>
      <c r="C583" s="1"/>
      <c r="D583" s="1"/>
      <c r="E583" s="1"/>
      <c r="F583" s="16"/>
      <c r="G583" s="16"/>
      <c r="H583" s="2"/>
      <c r="I583" s="25"/>
    </row>
    <row r="584" spans="2:9" x14ac:dyDescent="0.25">
      <c r="B584" s="26"/>
      <c r="C584" s="1"/>
      <c r="D584" s="1"/>
      <c r="E584" s="1"/>
      <c r="F584" s="16"/>
      <c r="G584" s="16"/>
      <c r="H584" s="2"/>
      <c r="I584" s="25"/>
    </row>
    <row r="585" spans="2:9" x14ac:dyDescent="0.25">
      <c r="B585" s="26"/>
      <c r="C585" s="1"/>
      <c r="D585" s="1"/>
      <c r="E585" s="1"/>
      <c r="F585" s="16"/>
      <c r="G585" s="16"/>
      <c r="H585" s="2"/>
      <c r="I585" s="25"/>
    </row>
    <row r="586" spans="2:9" x14ac:dyDescent="0.25">
      <c r="B586" s="26"/>
      <c r="C586" s="1"/>
      <c r="D586" s="1"/>
      <c r="E586" s="1"/>
      <c r="F586" s="16"/>
      <c r="G586" s="16"/>
      <c r="H586" s="2"/>
      <c r="I586" s="25"/>
    </row>
    <row r="587" spans="2:9" x14ac:dyDescent="0.25">
      <c r="B587" s="26"/>
      <c r="C587" s="1"/>
      <c r="D587" s="1"/>
      <c r="E587" s="1"/>
      <c r="F587" s="16"/>
      <c r="G587" s="16"/>
      <c r="H587" s="2"/>
      <c r="I587" s="25"/>
    </row>
    <row r="588" spans="2:9" x14ac:dyDescent="0.25">
      <c r="B588" s="26"/>
      <c r="C588" s="1"/>
      <c r="D588" s="1"/>
      <c r="E588" s="1"/>
      <c r="F588" s="16"/>
      <c r="G588" s="16"/>
      <c r="H588" s="2"/>
      <c r="I588" s="25"/>
    </row>
    <row r="589" spans="2:9" ht="15.75" thickBot="1" x14ac:dyDescent="0.3">
      <c r="B589" s="27"/>
      <c r="C589" s="28"/>
      <c r="D589" s="28"/>
      <c r="E589" s="28"/>
      <c r="F589" s="80"/>
      <c r="G589" s="80"/>
      <c r="H589" s="29"/>
      <c r="I589" s="30"/>
    </row>
  </sheetData>
  <mergeCells count="273">
    <mergeCell ref="B578:B579"/>
    <mergeCell ref="C578:C579"/>
    <mergeCell ref="D578:D579"/>
    <mergeCell ref="E578:E579"/>
    <mergeCell ref="F578:F579"/>
    <mergeCell ref="G578:G579"/>
    <mergeCell ref="H578:I578"/>
    <mergeCell ref="B546:B547"/>
    <mergeCell ref="C546:C547"/>
    <mergeCell ref="D546:D547"/>
    <mergeCell ref="E546:E547"/>
    <mergeCell ref="F546:F547"/>
    <mergeCell ref="G546:G547"/>
    <mergeCell ref="H546:I546"/>
    <mergeCell ref="B562:B563"/>
    <mergeCell ref="C562:C563"/>
    <mergeCell ref="D562:D563"/>
    <mergeCell ref="E562:E563"/>
    <mergeCell ref="F562:F563"/>
    <mergeCell ref="G562:G563"/>
    <mergeCell ref="H562:I562"/>
    <mergeCell ref="B514:B515"/>
    <mergeCell ref="C514:C515"/>
    <mergeCell ref="D514:D515"/>
    <mergeCell ref="E514:E515"/>
    <mergeCell ref="F514:F515"/>
    <mergeCell ref="G514:G515"/>
    <mergeCell ref="H514:I514"/>
    <mergeCell ref="B530:B531"/>
    <mergeCell ref="C530:C531"/>
    <mergeCell ref="D530:D531"/>
    <mergeCell ref="E530:E531"/>
    <mergeCell ref="F530:F531"/>
    <mergeCell ref="G530:G531"/>
    <mergeCell ref="H530:I530"/>
    <mergeCell ref="B482:B483"/>
    <mergeCell ref="C482:C483"/>
    <mergeCell ref="D482:D483"/>
    <mergeCell ref="E482:E483"/>
    <mergeCell ref="F482:F483"/>
    <mergeCell ref="G482:G483"/>
    <mergeCell ref="H482:I482"/>
    <mergeCell ref="B498:B499"/>
    <mergeCell ref="C498:C499"/>
    <mergeCell ref="D498:D499"/>
    <mergeCell ref="E498:E499"/>
    <mergeCell ref="F498:F499"/>
    <mergeCell ref="G498:G499"/>
    <mergeCell ref="H498:I498"/>
    <mergeCell ref="B450:B451"/>
    <mergeCell ref="C450:C451"/>
    <mergeCell ref="D450:D451"/>
    <mergeCell ref="E450:E451"/>
    <mergeCell ref="F450:F451"/>
    <mergeCell ref="G450:G451"/>
    <mergeCell ref="H450:I450"/>
    <mergeCell ref="B466:B467"/>
    <mergeCell ref="C466:C467"/>
    <mergeCell ref="D466:D467"/>
    <mergeCell ref="E466:E467"/>
    <mergeCell ref="F466:F467"/>
    <mergeCell ref="G466:G467"/>
    <mergeCell ref="H466:I466"/>
    <mergeCell ref="H418:I418"/>
    <mergeCell ref="B434:B435"/>
    <mergeCell ref="C434:C435"/>
    <mergeCell ref="D434:D435"/>
    <mergeCell ref="E434:E435"/>
    <mergeCell ref="F434:F435"/>
    <mergeCell ref="G434:G435"/>
    <mergeCell ref="H434:I434"/>
    <mergeCell ref="B418:B419"/>
    <mergeCell ref="C418:C419"/>
    <mergeCell ref="D418:D419"/>
    <mergeCell ref="E418:E419"/>
    <mergeCell ref="F418:F419"/>
    <mergeCell ref="G418:G419"/>
    <mergeCell ref="H386:I386"/>
    <mergeCell ref="B402:B403"/>
    <mergeCell ref="C402:C403"/>
    <mergeCell ref="D402:D403"/>
    <mergeCell ref="E402:E403"/>
    <mergeCell ref="F402:F403"/>
    <mergeCell ref="G402:G403"/>
    <mergeCell ref="H402:I402"/>
    <mergeCell ref="B386:B387"/>
    <mergeCell ref="C386:C387"/>
    <mergeCell ref="D386:D387"/>
    <mergeCell ref="E386:E387"/>
    <mergeCell ref="F386:F387"/>
    <mergeCell ref="G386:G387"/>
    <mergeCell ref="H354:I354"/>
    <mergeCell ref="B370:B371"/>
    <mergeCell ref="C370:C371"/>
    <mergeCell ref="D370:D371"/>
    <mergeCell ref="E370:E371"/>
    <mergeCell ref="F370:F371"/>
    <mergeCell ref="G370:G371"/>
    <mergeCell ref="H370:I370"/>
    <mergeCell ref="B354:B355"/>
    <mergeCell ref="C354:C355"/>
    <mergeCell ref="D354:D355"/>
    <mergeCell ref="E354:E355"/>
    <mergeCell ref="F354:F355"/>
    <mergeCell ref="G354:G355"/>
    <mergeCell ref="H321:I321"/>
    <mergeCell ref="B338:B339"/>
    <mergeCell ref="C338:C339"/>
    <mergeCell ref="D338:D339"/>
    <mergeCell ref="E338:E339"/>
    <mergeCell ref="F338:F339"/>
    <mergeCell ref="G338:G339"/>
    <mergeCell ref="H338:I338"/>
    <mergeCell ref="B321:B322"/>
    <mergeCell ref="C321:C322"/>
    <mergeCell ref="D321:D322"/>
    <mergeCell ref="E321:E322"/>
    <mergeCell ref="F321:F322"/>
    <mergeCell ref="G321:G322"/>
    <mergeCell ref="H289:I289"/>
    <mergeCell ref="B305:B306"/>
    <mergeCell ref="C305:C306"/>
    <mergeCell ref="D305:D306"/>
    <mergeCell ref="E305:E306"/>
    <mergeCell ref="F305:F306"/>
    <mergeCell ref="G305:G306"/>
    <mergeCell ref="H305:I305"/>
    <mergeCell ref="B289:B290"/>
    <mergeCell ref="C289:C290"/>
    <mergeCell ref="D289:D290"/>
    <mergeCell ref="E289:E290"/>
    <mergeCell ref="F289:F290"/>
    <mergeCell ref="G289:G290"/>
    <mergeCell ref="H257:I257"/>
    <mergeCell ref="B273:B274"/>
    <mergeCell ref="C273:C274"/>
    <mergeCell ref="D273:D274"/>
    <mergeCell ref="E273:E274"/>
    <mergeCell ref="F273:F274"/>
    <mergeCell ref="G273:G274"/>
    <mergeCell ref="H273:I273"/>
    <mergeCell ref="B257:B258"/>
    <mergeCell ref="C257:C258"/>
    <mergeCell ref="D257:D258"/>
    <mergeCell ref="E257:E258"/>
    <mergeCell ref="F257:F258"/>
    <mergeCell ref="G257:G258"/>
    <mergeCell ref="H225:I225"/>
    <mergeCell ref="B241:B242"/>
    <mergeCell ref="C241:C242"/>
    <mergeCell ref="D241:D242"/>
    <mergeCell ref="E241:E242"/>
    <mergeCell ref="F241:F242"/>
    <mergeCell ref="G241:G242"/>
    <mergeCell ref="H241:I241"/>
    <mergeCell ref="B225:B226"/>
    <mergeCell ref="C225:C226"/>
    <mergeCell ref="D225:D226"/>
    <mergeCell ref="E225:E226"/>
    <mergeCell ref="F225:F226"/>
    <mergeCell ref="G225:G226"/>
    <mergeCell ref="H193:I193"/>
    <mergeCell ref="B209:B210"/>
    <mergeCell ref="C209:C210"/>
    <mergeCell ref="D209:D210"/>
    <mergeCell ref="E209:E210"/>
    <mergeCell ref="F209:F210"/>
    <mergeCell ref="G209:G210"/>
    <mergeCell ref="H209:I209"/>
    <mergeCell ref="B193:B194"/>
    <mergeCell ref="C193:C194"/>
    <mergeCell ref="D193:D194"/>
    <mergeCell ref="E193:E194"/>
    <mergeCell ref="F193:F194"/>
    <mergeCell ref="G193:G194"/>
    <mergeCell ref="H161:I161"/>
    <mergeCell ref="B177:B178"/>
    <mergeCell ref="C177:C178"/>
    <mergeCell ref="D177:D178"/>
    <mergeCell ref="E177:E178"/>
    <mergeCell ref="F177:F178"/>
    <mergeCell ref="G177:G178"/>
    <mergeCell ref="H177:I177"/>
    <mergeCell ref="B161:B162"/>
    <mergeCell ref="C161:C162"/>
    <mergeCell ref="D161:D162"/>
    <mergeCell ref="E161:E162"/>
    <mergeCell ref="F161:F162"/>
    <mergeCell ref="G161:G162"/>
    <mergeCell ref="H129:I129"/>
    <mergeCell ref="B145:B146"/>
    <mergeCell ref="C145:C146"/>
    <mergeCell ref="D145:D146"/>
    <mergeCell ref="E145:E146"/>
    <mergeCell ref="F145:F146"/>
    <mergeCell ref="G145:G146"/>
    <mergeCell ref="H145:I145"/>
    <mergeCell ref="B129:B130"/>
    <mergeCell ref="C129:C130"/>
    <mergeCell ref="D129:D130"/>
    <mergeCell ref="E129:E130"/>
    <mergeCell ref="F129:F130"/>
    <mergeCell ref="G129:G130"/>
    <mergeCell ref="H108:I108"/>
    <mergeCell ref="B119:B120"/>
    <mergeCell ref="C119:C120"/>
    <mergeCell ref="D119:D120"/>
    <mergeCell ref="E119:E120"/>
    <mergeCell ref="F119:F120"/>
    <mergeCell ref="G119:G120"/>
    <mergeCell ref="H119:I119"/>
    <mergeCell ref="B108:B109"/>
    <mergeCell ref="C108:C109"/>
    <mergeCell ref="D108:D109"/>
    <mergeCell ref="E108:E109"/>
    <mergeCell ref="F108:F109"/>
    <mergeCell ref="G108:G109"/>
    <mergeCell ref="H80:I80"/>
    <mergeCell ref="B96:B97"/>
    <mergeCell ref="C96:C97"/>
    <mergeCell ref="D96:D97"/>
    <mergeCell ref="E96:E97"/>
    <mergeCell ref="F96:F97"/>
    <mergeCell ref="G96:G97"/>
    <mergeCell ref="H96:I96"/>
    <mergeCell ref="B80:B81"/>
    <mergeCell ref="C80:C81"/>
    <mergeCell ref="D80:D81"/>
    <mergeCell ref="E80:E81"/>
    <mergeCell ref="F80:F81"/>
    <mergeCell ref="G80:G81"/>
    <mergeCell ref="H58:I58"/>
    <mergeCell ref="B69:B70"/>
    <mergeCell ref="C69:C70"/>
    <mergeCell ref="D69:D70"/>
    <mergeCell ref="E69:E70"/>
    <mergeCell ref="F69:F70"/>
    <mergeCell ref="G69:G70"/>
    <mergeCell ref="H69:I69"/>
    <mergeCell ref="B58:B59"/>
    <mergeCell ref="C58:C59"/>
    <mergeCell ref="D58:D59"/>
    <mergeCell ref="E58:E59"/>
    <mergeCell ref="F58:F59"/>
    <mergeCell ref="G58:G59"/>
    <mergeCell ref="G10:G11"/>
    <mergeCell ref="F10:F11"/>
    <mergeCell ref="E10:E11"/>
    <mergeCell ref="H20:I20"/>
    <mergeCell ref="B20:B21"/>
    <mergeCell ref="C20:C21"/>
    <mergeCell ref="D20:D21"/>
    <mergeCell ref="H10:I10"/>
    <mergeCell ref="B10:B11"/>
    <mergeCell ref="C10:C11"/>
    <mergeCell ref="D10:D11"/>
    <mergeCell ref="G20:G21"/>
    <mergeCell ref="F20:F21"/>
    <mergeCell ref="E20:E21"/>
    <mergeCell ref="H36:I36"/>
    <mergeCell ref="B47:B48"/>
    <mergeCell ref="C47:C48"/>
    <mergeCell ref="D47:D48"/>
    <mergeCell ref="E47:E48"/>
    <mergeCell ref="F47:F48"/>
    <mergeCell ref="G47:G48"/>
    <mergeCell ref="H47:I47"/>
    <mergeCell ref="B36:B37"/>
    <mergeCell ref="C36:C37"/>
    <mergeCell ref="D36:D37"/>
    <mergeCell ref="E36:E37"/>
    <mergeCell ref="F36:F37"/>
    <mergeCell ref="G36:G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workbookViewId="0">
      <selection activeCell="D11" sqref="D11"/>
    </sheetView>
  </sheetViews>
  <sheetFormatPr defaultRowHeight="15" x14ac:dyDescent="0.25"/>
  <cols>
    <col min="3" max="3" width="41.140625" customWidth="1"/>
    <col min="5" max="5" width="18.140625" customWidth="1"/>
    <col min="6" max="6" width="19.5703125" customWidth="1"/>
    <col min="7" max="7" width="18.85546875" customWidth="1"/>
    <col min="8" max="8" width="18.140625" customWidth="1"/>
    <col min="9" max="9" width="21.5703125" customWidth="1"/>
    <col min="10" max="10" width="23.42578125" customWidth="1"/>
  </cols>
  <sheetData>
    <row r="1" spans="2:10" ht="15.75" thickBot="1" x14ac:dyDescent="0.3"/>
    <row r="2" spans="2:10" x14ac:dyDescent="0.25">
      <c r="B2" s="20" t="s">
        <v>107</v>
      </c>
      <c r="C2" s="21"/>
    </row>
    <row r="3" spans="2:10" x14ac:dyDescent="0.25">
      <c r="B3" s="52" t="s">
        <v>145</v>
      </c>
      <c r="C3" s="53"/>
    </row>
    <row r="4" spans="2:10" ht="15.75" thickBot="1" x14ac:dyDescent="0.3">
      <c r="B4" s="22" t="s">
        <v>242</v>
      </c>
      <c r="C4" s="23"/>
    </row>
    <row r="5" spans="2:10" ht="15.75" thickBot="1" x14ac:dyDescent="0.3"/>
    <row r="6" spans="2:10" x14ac:dyDescent="0.25">
      <c r="B6" s="91" t="s">
        <v>81</v>
      </c>
      <c r="C6" s="93" t="s">
        <v>0</v>
      </c>
      <c r="D6" s="93" t="s">
        <v>1</v>
      </c>
      <c r="E6" s="51" t="s">
        <v>146</v>
      </c>
      <c r="F6" s="51"/>
      <c r="G6" s="106" t="s">
        <v>147</v>
      </c>
      <c r="H6" s="107"/>
      <c r="I6" s="106" t="s">
        <v>148</v>
      </c>
      <c r="J6" s="108"/>
    </row>
    <row r="7" spans="2:10" ht="15.75" thickBot="1" x14ac:dyDescent="0.3">
      <c r="B7" s="110"/>
      <c r="C7" s="109"/>
      <c r="D7" s="109"/>
      <c r="E7" s="48" t="s">
        <v>2</v>
      </c>
      <c r="F7" s="48" t="s">
        <v>3</v>
      </c>
      <c r="G7" s="49" t="s">
        <v>149</v>
      </c>
      <c r="H7" s="49" t="s">
        <v>3</v>
      </c>
      <c r="I7" s="49" t="s">
        <v>149</v>
      </c>
      <c r="J7" s="50" t="s">
        <v>3</v>
      </c>
    </row>
    <row r="8" spans="2:10" x14ac:dyDescent="0.25">
      <c r="B8" s="45" t="s">
        <v>4</v>
      </c>
      <c r="C8" s="46" t="s">
        <v>5</v>
      </c>
      <c r="D8" s="46"/>
      <c r="E8" s="47">
        <v>5000000</v>
      </c>
      <c r="F8" s="47"/>
      <c r="G8" s="46"/>
      <c r="H8" s="46"/>
      <c r="I8" s="46"/>
      <c r="J8" s="46"/>
    </row>
    <row r="9" spans="2:10" x14ac:dyDescent="0.25">
      <c r="B9" s="3" t="s">
        <v>6</v>
      </c>
      <c r="C9" s="1" t="s">
        <v>7</v>
      </c>
      <c r="D9" s="1"/>
      <c r="E9" s="16">
        <v>208080282</v>
      </c>
      <c r="F9" s="16"/>
      <c r="G9" s="1"/>
      <c r="H9" s="1"/>
      <c r="I9" s="1"/>
      <c r="J9" s="1"/>
    </row>
    <row r="10" spans="2:10" x14ac:dyDescent="0.25">
      <c r="B10" s="3" t="s">
        <v>8</v>
      </c>
      <c r="C10" s="1" t="s">
        <v>9</v>
      </c>
      <c r="D10" s="1"/>
      <c r="E10" s="16">
        <v>90405000</v>
      </c>
      <c r="F10" s="16"/>
      <c r="G10" s="1"/>
      <c r="H10" s="1"/>
      <c r="I10" s="1"/>
      <c r="J10" s="1"/>
    </row>
    <row r="11" spans="2:10" x14ac:dyDescent="0.25">
      <c r="B11" s="3" t="s">
        <v>10</v>
      </c>
      <c r="C11" s="1" t="s">
        <v>11</v>
      </c>
      <c r="D11" s="1"/>
      <c r="E11" s="16">
        <v>181500000</v>
      </c>
      <c r="F11" s="16"/>
      <c r="G11" s="1"/>
      <c r="H11" s="1"/>
      <c r="I11" s="1"/>
      <c r="J11" s="1"/>
    </row>
    <row r="12" spans="2:10" x14ac:dyDescent="0.25">
      <c r="B12" s="3" t="s">
        <v>12</v>
      </c>
      <c r="C12" s="1" t="s">
        <v>13</v>
      </c>
      <c r="D12" s="1"/>
      <c r="E12" s="16"/>
      <c r="F12" s="16">
        <v>10840000</v>
      </c>
      <c r="G12" s="1"/>
      <c r="H12" s="1"/>
      <c r="I12" s="1"/>
      <c r="J12" s="1"/>
    </row>
    <row r="13" spans="2:10" x14ac:dyDescent="0.25">
      <c r="B13" s="3" t="s">
        <v>14</v>
      </c>
      <c r="C13" s="1" t="s">
        <v>15</v>
      </c>
      <c r="D13" s="1"/>
      <c r="E13" s="16">
        <v>2100000</v>
      </c>
      <c r="F13" s="16"/>
      <c r="G13" s="1"/>
      <c r="H13" s="1"/>
      <c r="I13" s="1"/>
      <c r="J13" s="1"/>
    </row>
    <row r="14" spans="2:10" x14ac:dyDescent="0.25">
      <c r="B14" s="3" t="s">
        <v>16</v>
      </c>
      <c r="C14" s="1" t="s">
        <v>17</v>
      </c>
      <c r="D14" s="1"/>
      <c r="E14" s="16">
        <v>891600000</v>
      </c>
      <c r="F14" s="16"/>
      <c r="G14" s="1"/>
      <c r="H14" s="1"/>
      <c r="I14" s="1"/>
      <c r="J14" s="1"/>
    </row>
    <row r="15" spans="2:10" x14ac:dyDescent="0.25">
      <c r="B15" s="3" t="s">
        <v>18</v>
      </c>
      <c r="C15" s="1" t="s">
        <v>19</v>
      </c>
      <c r="D15" s="1"/>
      <c r="E15" s="16">
        <v>2580000</v>
      </c>
      <c r="F15" s="16"/>
      <c r="G15" s="1"/>
      <c r="H15" s="1"/>
      <c r="I15" s="1"/>
      <c r="J15" s="1"/>
    </row>
    <row r="16" spans="2:10" x14ac:dyDescent="0.25">
      <c r="B16" s="3" t="s">
        <v>20</v>
      </c>
      <c r="C16" s="1" t="s">
        <v>21</v>
      </c>
      <c r="D16" s="1"/>
      <c r="E16" s="16">
        <v>5900000</v>
      </c>
      <c r="F16" s="16"/>
      <c r="G16" s="1"/>
      <c r="H16" s="1"/>
      <c r="I16" s="1"/>
      <c r="J16" s="1"/>
    </row>
    <row r="17" spans="2:10" x14ac:dyDescent="0.25">
      <c r="B17" s="3" t="s">
        <v>22</v>
      </c>
      <c r="C17" s="1" t="s">
        <v>23</v>
      </c>
      <c r="D17" s="1"/>
      <c r="E17" s="16">
        <v>19600000</v>
      </c>
      <c r="F17" s="16"/>
      <c r="G17" s="1"/>
      <c r="H17" s="1"/>
      <c r="I17" s="1"/>
      <c r="J17" s="1"/>
    </row>
    <row r="18" spans="2:10" x14ac:dyDescent="0.25">
      <c r="B18" s="3" t="s">
        <v>24</v>
      </c>
      <c r="C18" s="1" t="s">
        <v>25</v>
      </c>
      <c r="D18" s="1"/>
      <c r="E18" s="16">
        <v>32000000</v>
      </c>
      <c r="F18" s="16"/>
      <c r="G18" s="1"/>
      <c r="H18" s="1"/>
      <c r="I18" s="1"/>
      <c r="J18" s="1"/>
    </row>
    <row r="19" spans="2:10" x14ac:dyDescent="0.25">
      <c r="B19" s="3" t="s">
        <v>26</v>
      </c>
      <c r="C19" s="1" t="s">
        <v>27</v>
      </c>
      <c r="D19" s="1"/>
      <c r="E19" s="16">
        <v>31200000</v>
      </c>
      <c r="F19" s="16"/>
      <c r="G19" s="1"/>
      <c r="H19" s="1"/>
      <c r="I19" s="1"/>
      <c r="J19" s="1"/>
    </row>
    <row r="20" spans="2:10" x14ac:dyDescent="0.25">
      <c r="B20" s="3" t="s">
        <v>28</v>
      </c>
      <c r="C20" s="1" t="s">
        <v>29</v>
      </c>
      <c r="D20" s="1"/>
      <c r="E20" s="16">
        <v>3000000</v>
      </c>
      <c r="F20" s="16"/>
      <c r="G20" s="1"/>
      <c r="H20" s="1"/>
      <c r="I20" s="1"/>
      <c r="J20" s="1"/>
    </row>
    <row r="21" spans="2:10" x14ac:dyDescent="0.25">
      <c r="B21" s="3" t="s">
        <v>30</v>
      </c>
      <c r="C21" s="1" t="s">
        <v>31</v>
      </c>
      <c r="D21" s="1"/>
      <c r="E21" s="16">
        <v>165000000</v>
      </c>
      <c r="F21" s="16"/>
      <c r="G21" s="1"/>
      <c r="H21" s="1"/>
      <c r="I21" s="1"/>
      <c r="J21" s="1"/>
    </row>
    <row r="22" spans="2:10" x14ac:dyDescent="0.25">
      <c r="B22" s="3" t="s">
        <v>32</v>
      </c>
      <c r="C22" s="1" t="s">
        <v>33</v>
      </c>
      <c r="D22" s="1"/>
      <c r="E22" s="16">
        <v>210000000</v>
      </c>
      <c r="F22" s="16"/>
      <c r="G22" s="1"/>
      <c r="H22" s="1"/>
      <c r="I22" s="1"/>
      <c r="J22" s="1"/>
    </row>
    <row r="23" spans="2:10" x14ac:dyDescent="0.25">
      <c r="B23" s="3" t="s">
        <v>34</v>
      </c>
      <c r="C23" s="1" t="s">
        <v>35</v>
      </c>
      <c r="D23" s="1"/>
      <c r="E23" s="16"/>
      <c r="F23" s="16">
        <v>105000000</v>
      </c>
      <c r="G23" s="1"/>
      <c r="H23" s="1"/>
      <c r="I23" s="1"/>
      <c r="J23" s="1"/>
    </row>
    <row r="24" spans="2:10" x14ac:dyDescent="0.25">
      <c r="B24" s="3" t="s">
        <v>36</v>
      </c>
      <c r="C24" s="1" t="s">
        <v>37</v>
      </c>
      <c r="D24" s="1"/>
      <c r="E24" s="16">
        <v>175000000</v>
      </c>
      <c r="F24" s="16"/>
      <c r="G24" s="1"/>
      <c r="H24" s="1"/>
      <c r="I24" s="1"/>
      <c r="J24" s="1"/>
    </row>
    <row r="25" spans="2:10" x14ac:dyDescent="0.25">
      <c r="B25" s="3" t="s">
        <v>38</v>
      </c>
      <c r="C25" s="1" t="s">
        <v>39</v>
      </c>
      <c r="D25" s="1"/>
      <c r="E25" s="16"/>
      <c r="F25" s="16">
        <v>108862304</v>
      </c>
      <c r="G25" s="1"/>
      <c r="H25" s="1"/>
      <c r="I25" s="1"/>
      <c r="J25" s="1"/>
    </row>
    <row r="26" spans="2:10" x14ac:dyDescent="0.25">
      <c r="B26" s="3" t="s">
        <v>40</v>
      </c>
      <c r="C26" s="1" t="s">
        <v>41</v>
      </c>
      <c r="D26" s="1"/>
      <c r="E26" s="16">
        <v>220000000</v>
      </c>
      <c r="F26" s="16"/>
      <c r="G26" s="1"/>
      <c r="H26" s="1"/>
      <c r="I26" s="1"/>
      <c r="J26" s="1"/>
    </row>
    <row r="27" spans="2:10" x14ac:dyDescent="0.25">
      <c r="B27" s="3" t="s">
        <v>42</v>
      </c>
      <c r="C27" s="1" t="s">
        <v>43</v>
      </c>
      <c r="D27" s="1"/>
      <c r="E27" s="16"/>
      <c r="F27" s="16">
        <v>188240740</v>
      </c>
      <c r="G27" s="1"/>
      <c r="H27" s="1"/>
      <c r="I27" s="1"/>
      <c r="J27" s="1"/>
    </row>
    <row r="28" spans="2:10" x14ac:dyDescent="0.25">
      <c r="B28" s="3" t="s">
        <v>44</v>
      </c>
      <c r="C28" s="1" t="s">
        <v>45</v>
      </c>
      <c r="D28" s="1"/>
      <c r="E28" s="16"/>
      <c r="F28" s="16">
        <v>196000000</v>
      </c>
      <c r="G28" s="1"/>
      <c r="H28" s="1"/>
      <c r="I28" s="1"/>
      <c r="J28" s="1"/>
    </row>
    <row r="29" spans="2:10" x14ac:dyDescent="0.25">
      <c r="B29" s="3" t="s">
        <v>46</v>
      </c>
      <c r="C29" s="1" t="s">
        <v>47</v>
      </c>
      <c r="D29" s="1"/>
      <c r="E29" s="16"/>
      <c r="F29" s="16">
        <v>23520000</v>
      </c>
      <c r="G29" s="1"/>
      <c r="H29" s="1"/>
      <c r="I29" s="1"/>
      <c r="J29" s="1"/>
    </row>
    <row r="30" spans="2:10" x14ac:dyDescent="0.25">
      <c r="B30" s="3" t="s">
        <v>48</v>
      </c>
      <c r="C30" s="1" t="s">
        <v>49</v>
      </c>
      <c r="D30" s="1"/>
      <c r="E30" s="16"/>
      <c r="F30" s="16"/>
      <c r="G30" s="1"/>
      <c r="H30" s="1"/>
      <c r="I30" s="1"/>
      <c r="J30" s="1"/>
    </row>
    <row r="31" spans="2:10" x14ac:dyDescent="0.25">
      <c r="B31" s="4" t="s">
        <v>50</v>
      </c>
      <c r="C31" s="1" t="s">
        <v>51</v>
      </c>
      <c r="D31" s="1"/>
      <c r="E31" s="16"/>
      <c r="F31" s="16">
        <v>301909436</v>
      </c>
      <c r="G31" s="1"/>
      <c r="H31" s="1"/>
      <c r="I31" s="1"/>
      <c r="J31" s="1"/>
    </row>
    <row r="32" spans="2:10" x14ac:dyDescent="0.25">
      <c r="B32" s="3" t="s">
        <v>52</v>
      </c>
      <c r="C32" s="1" t="s">
        <v>53</v>
      </c>
      <c r="D32" s="1"/>
      <c r="E32" s="16"/>
      <c r="F32" s="16">
        <v>700000000</v>
      </c>
      <c r="G32" s="1"/>
      <c r="H32" s="1"/>
      <c r="I32" s="1"/>
      <c r="J32" s="1"/>
    </row>
    <row r="33" spans="2:10" x14ac:dyDescent="0.25">
      <c r="B33" s="3" t="s">
        <v>54</v>
      </c>
      <c r="C33" s="1" t="s">
        <v>55</v>
      </c>
      <c r="D33" s="1"/>
      <c r="E33" s="16"/>
      <c r="F33" s="16">
        <v>576000000</v>
      </c>
      <c r="G33" s="1"/>
      <c r="H33" s="1"/>
      <c r="I33" s="1"/>
      <c r="J33" s="1"/>
    </row>
    <row r="34" spans="2:10" x14ac:dyDescent="0.25">
      <c r="B34" s="3" t="s">
        <v>56</v>
      </c>
      <c r="C34" s="1" t="s">
        <v>57</v>
      </c>
      <c r="D34" s="1"/>
      <c r="E34" s="16"/>
      <c r="F34" s="16">
        <v>975700000</v>
      </c>
      <c r="G34" s="1"/>
      <c r="H34" s="1"/>
      <c r="I34" s="1"/>
      <c r="J34" s="1"/>
    </row>
    <row r="35" spans="2:10" x14ac:dyDescent="0.25">
      <c r="B35" s="6" t="s">
        <v>82</v>
      </c>
      <c r="C35" s="1" t="s">
        <v>58</v>
      </c>
      <c r="D35" s="1"/>
      <c r="E35" s="16">
        <v>9757000</v>
      </c>
      <c r="F35" s="16"/>
      <c r="G35" s="1"/>
      <c r="H35" s="1"/>
      <c r="I35" s="1"/>
      <c r="J35" s="1"/>
    </row>
    <row r="36" spans="2:10" x14ac:dyDescent="0.25">
      <c r="B36" s="3" t="s">
        <v>83</v>
      </c>
      <c r="C36" s="1" t="s">
        <v>59</v>
      </c>
      <c r="D36" s="1"/>
      <c r="E36" s="16">
        <v>29271000</v>
      </c>
      <c r="F36" s="16"/>
      <c r="G36" s="1"/>
      <c r="H36" s="1"/>
      <c r="I36" s="1"/>
      <c r="J36" s="1"/>
    </row>
    <row r="37" spans="2:10" x14ac:dyDescent="0.25">
      <c r="B37" s="3" t="s">
        <v>61</v>
      </c>
      <c r="C37" s="1" t="s">
        <v>60</v>
      </c>
      <c r="D37" s="1"/>
      <c r="E37" s="16">
        <v>682990000</v>
      </c>
      <c r="F37" s="16"/>
      <c r="G37" s="1"/>
      <c r="H37" s="1"/>
      <c r="I37" s="1"/>
      <c r="J37" s="1"/>
    </row>
    <row r="38" spans="2:10" x14ac:dyDescent="0.25">
      <c r="B38" s="3" t="s">
        <v>62</v>
      </c>
      <c r="C38" s="1" t="s">
        <v>63</v>
      </c>
      <c r="D38" s="1"/>
      <c r="E38" s="16">
        <v>50000000</v>
      </c>
      <c r="F38" s="16"/>
      <c r="G38" s="1"/>
      <c r="H38" s="1"/>
      <c r="I38" s="1"/>
      <c r="J38" s="1"/>
    </row>
    <row r="39" spans="2:10" x14ac:dyDescent="0.25">
      <c r="B39" s="4" t="s">
        <v>64</v>
      </c>
      <c r="C39" s="1" t="s">
        <v>65</v>
      </c>
      <c r="D39" s="1"/>
      <c r="E39" s="16">
        <v>100000000</v>
      </c>
      <c r="F39" s="16"/>
      <c r="G39" s="1"/>
      <c r="H39" s="1"/>
      <c r="I39" s="1"/>
      <c r="J39" s="1"/>
    </row>
    <row r="40" spans="2:10" x14ac:dyDescent="0.25">
      <c r="B40" s="5" t="s">
        <v>66</v>
      </c>
      <c r="C40" s="1" t="s">
        <v>67</v>
      </c>
      <c r="D40" s="1"/>
      <c r="E40" s="16">
        <v>12700000</v>
      </c>
      <c r="F40" s="16"/>
      <c r="G40" s="1"/>
      <c r="H40" s="1"/>
      <c r="I40" s="1"/>
      <c r="J40" s="1"/>
    </row>
    <row r="41" spans="2:10" x14ac:dyDescent="0.25">
      <c r="B41" s="5" t="s">
        <v>68</v>
      </c>
      <c r="C41" s="1" t="s">
        <v>69</v>
      </c>
      <c r="D41" s="1"/>
      <c r="E41" s="16">
        <v>6850000</v>
      </c>
      <c r="F41" s="16"/>
      <c r="G41" s="1"/>
      <c r="H41" s="1"/>
      <c r="I41" s="1"/>
      <c r="J41" s="1"/>
    </row>
    <row r="42" spans="2:10" x14ac:dyDescent="0.25">
      <c r="B42" s="5" t="s">
        <v>70</v>
      </c>
      <c r="C42" s="1" t="s">
        <v>71</v>
      </c>
      <c r="D42" s="1"/>
      <c r="E42" s="16">
        <v>1600000</v>
      </c>
      <c r="F42" s="16"/>
      <c r="G42" s="1"/>
      <c r="H42" s="1"/>
      <c r="I42" s="1"/>
      <c r="J42" s="1"/>
    </row>
    <row r="43" spans="2:10" x14ac:dyDescent="0.25">
      <c r="B43" s="5" t="s">
        <v>72</v>
      </c>
      <c r="C43" s="1" t="s">
        <v>73</v>
      </c>
      <c r="D43" s="1"/>
      <c r="E43" s="16"/>
      <c r="F43" s="16">
        <v>3500000</v>
      </c>
      <c r="G43" s="1"/>
      <c r="H43" s="1"/>
      <c r="I43" s="1"/>
      <c r="J43" s="1"/>
    </row>
    <row r="44" spans="2:10" x14ac:dyDescent="0.25">
      <c r="B44" s="5" t="s">
        <v>74</v>
      </c>
      <c r="C44" s="1" t="s">
        <v>75</v>
      </c>
      <c r="D44" s="1"/>
      <c r="E44" s="16"/>
      <c r="F44" s="16">
        <v>12045000</v>
      </c>
      <c r="G44" s="1"/>
      <c r="H44" s="1"/>
      <c r="I44" s="1"/>
      <c r="J44" s="1"/>
    </row>
    <row r="45" spans="2:10" x14ac:dyDescent="0.25">
      <c r="B45" s="5" t="s">
        <v>76</v>
      </c>
      <c r="C45" s="1" t="s">
        <v>77</v>
      </c>
      <c r="D45" s="1"/>
      <c r="E45" s="16">
        <v>55000</v>
      </c>
      <c r="F45" s="16"/>
      <c r="G45" s="1"/>
      <c r="H45" s="1"/>
      <c r="I45" s="1"/>
      <c r="J45" s="1"/>
    </row>
    <row r="46" spans="2:10" x14ac:dyDescent="0.25">
      <c r="B46" s="5" t="s">
        <v>78</v>
      </c>
      <c r="C46" s="1" t="s">
        <v>79</v>
      </c>
      <c r="D46" s="1"/>
      <c r="E46" s="16">
        <v>65429198</v>
      </c>
      <c r="F46" s="16"/>
      <c r="G46" s="1"/>
      <c r="H46" s="1"/>
      <c r="I46" s="1"/>
      <c r="J46" s="1"/>
    </row>
    <row r="47" spans="2:10" x14ac:dyDescent="0.25">
      <c r="B47" s="85" t="s">
        <v>80</v>
      </c>
      <c r="C47" s="85"/>
      <c r="D47" s="85"/>
      <c r="E47" s="16">
        <f>SUM(E8:E46)</f>
        <v>3201617480</v>
      </c>
      <c r="F47" s="16">
        <f>SUM(F12:F45)</f>
        <v>3201617480</v>
      </c>
      <c r="G47" s="1"/>
      <c r="H47" s="1"/>
      <c r="I47" s="1"/>
      <c r="J47" s="1"/>
    </row>
  </sheetData>
  <mergeCells count="6">
    <mergeCell ref="G6:H6"/>
    <mergeCell ref="I6:J6"/>
    <mergeCell ref="B47:D47"/>
    <mergeCell ref="C6:C7"/>
    <mergeCell ref="B6:B7"/>
    <mergeCell ref="D6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3"/>
  <sheetViews>
    <sheetView workbookViewId="0">
      <selection activeCell="B6" sqref="B6"/>
    </sheetView>
  </sheetViews>
  <sheetFormatPr defaultRowHeight="15" x14ac:dyDescent="0.25"/>
  <sheetData>
    <row r="2" spans="2:19" ht="15.75" thickBot="1" x14ac:dyDescent="0.3"/>
    <row r="3" spans="2:19" x14ac:dyDescent="0.25">
      <c r="B3" s="20" t="s">
        <v>192</v>
      </c>
      <c r="C3" s="31"/>
      <c r="D3" s="31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</row>
    <row r="4" spans="2:19" x14ac:dyDescent="0.25">
      <c r="B4" s="52" t="s">
        <v>151</v>
      </c>
      <c r="C4" s="67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2:19" ht="15.75" thickBot="1" x14ac:dyDescent="0.3">
      <c r="B5" s="22" t="s">
        <v>242</v>
      </c>
      <c r="C5" s="32"/>
      <c r="D5" s="32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</row>
    <row r="6" spans="2:19" x14ac:dyDescent="0.25">
      <c r="B6" s="36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7"/>
    </row>
    <row r="7" spans="2:19" x14ac:dyDescent="0.25">
      <c r="B7" s="36" t="s">
        <v>152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7"/>
    </row>
    <row r="8" spans="2:19" x14ac:dyDescent="0.25">
      <c r="B8" s="36"/>
      <c r="C8" s="19" t="s">
        <v>57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7"/>
    </row>
    <row r="9" spans="2:19" x14ac:dyDescent="0.25">
      <c r="B9" s="36"/>
      <c r="C9" s="19" t="s">
        <v>58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7"/>
    </row>
    <row r="10" spans="2:19" x14ac:dyDescent="0.25">
      <c r="B10" s="36"/>
      <c r="C10" s="19" t="s">
        <v>153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7"/>
    </row>
    <row r="11" spans="2:19" x14ac:dyDescent="0.25">
      <c r="B11" s="36"/>
      <c r="C11" s="19" t="s">
        <v>154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7"/>
    </row>
    <row r="12" spans="2:19" x14ac:dyDescent="0.25">
      <c r="B12" s="36" t="s">
        <v>155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37"/>
    </row>
    <row r="13" spans="2:19" x14ac:dyDescent="0.25">
      <c r="B13" s="36" t="s">
        <v>60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37"/>
    </row>
    <row r="14" spans="2:19" x14ac:dyDescent="0.25">
      <c r="B14" s="36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37"/>
    </row>
    <row r="15" spans="2:19" x14ac:dyDescent="0.25">
      <c r="B15" s="36"/>
      <c r="C15" s="19" t="s">
        <v>60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37"/>
    </row>
    <row r="16" spans="2:19" x14ac:dyDescent="0.25">
      <c r="B16" s="36"/>
      <c r="C16" s="19" t="s">
        <v>156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37"/>
    </row>
    <row r="17" spans="2:19" x14ac:dyDescent="0.25">
      <c r="B17" s="36"/>
      <c r="C17" s="19" t="s">
        <v>157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37"/>
    </row>
    <row r="18" spans="2:19" x14ac:dyDescent="0.25">
      <c r="B18" s="36"/>
      <c r="C18" s="19" t="s">
        <v>158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37"/>
    </row>
    <row r="19" spans="2:19" x14ac:dyDescent="0.25">
      <c r="B19" s="36"/>
      <c r="C19" s="19" t="s">
        <v>154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37"/>
    </row>
    <row r="20" spans="2:19" x14ac:dyDescent="0.25">
      <c r="B20" s="36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37"/>
    </row>
    <row r="21" spans="2:19" x14ac:dyDescent="0.25">
      <c r="B21" s="36" t="s">
        <v>60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7"/>
    </row>
    <row r="22" spans="2:19" x14ac:dyDescent="0.25">
      <c r="B22" s="36" t="s">
        <v>159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37"/>
    </row>
    <row r="23" spans="2:19" x14ac:dyDescent="0.25">
      <c r="B23" s="36" t="s">
        <v>160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37"/>
    </row>
    <row r="24" spans="2:19" x14ac:dyDescent="0.25">
      <c r="B24" s="36" t="s">
        <v>161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37"/>
    </row>
    <row r="25" spans="2:19" x14ac:dyDescent="0.25">
      <c r="B25" s="36"/>
      <c r="C25" s="19" t="s">
        <v>162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37"/>
    </row>
    <row r="26" spans="2:19" x14ac:dyDescent="0.25">
      <c r="B26" s="36"/>
      <c r="C26" s="19" t="s">
        <v>163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37"/>
    </row>
    <row r="27" spans="2:19" x14ac:dyDescent="0.25">
      <c r="B27" s="36"/>
      <c r="C27" s="19" t="s">
        <v>164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37"/>
    </row>
    <row r="28" spans="2:19" x14ac:dyDescent="0.25">
      <c r="B28" s="36"/>
      <c r="C28" s="19" t="s">
        <v>165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37"/>
    </row>
    <row r="29" spans="2:19" x14ac:dyDescent="0.25">
      <c r="B29" s="36"/>
      <c r="C29" s="19" t="s">
        <v>166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37"/>
    </row>
    <row r="30" spans="2:19" x14ac:dyDescent="0.25">
      <c r="B30" s="36"/>
      <c r="C30" s="19" t="s">
        <v>167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37"/>
    </row>
    <row r="31" spans="2:19" x14ac:dyDescent="0.25">
      <c r="B31" s="36" t="s">
        <v>168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37"/>
    </row>
    <row r="32" spans="2:19" x14ac:dyDescent="0.25">
      <c r="B32" s="3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37"/>
    </row>
    <row r="33" spans="2:19" x14ac:dyDescent="0.25">
      <c r="B33" s="36" t="s">
        <v>169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37"/>
    </row>
    <row r="34" spans="2:19" x14ac:dyDescent="0.25">
      <c r="B34" s="36"/>
      <c r="C34" s="19" t="s">
        <v>162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37"/>
    </row>
    <row r="35" spans="2:19" x14ac:dyDescent="0.25">
      <c r="B35" s="36"/>
      <c r="C35" s="19" t="s">
        <v>170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37"/>
    </row>
    <row r="36" spans="2:19" x14ac:dyDescent="0.25">
      <c r="B36" s="36"/>
      <c r="C36" s="19" t="s">
        <v>171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37"/>
    </row>
    <row r="37" spans="2:19" x14ac:dyDescent="0.25">
      <c r="B37" s="36"/>
      <c r="C37" s="19" t="s">
        <v>71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37"/>
    </row>
    <row r="38" spans="2:19" x14ac:dyDescent="0.25">
      <c r="B38" s="36"/>
      <c r="C38" s="19" t="s">
        <v>172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37"/>
    </row>
    <row r="39" spans="2:19" x14ac:dyDescent="0.25">
      <c r="B39" s="36"/>
      <c r="C39" s="19" t="s">
        <v>173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37"/>
    </row>
    <row r="40" spans="2:19" x14ac:dyDescent="0.25">
      <c r="B40" s="36"/>
      <c r="C40" s="19" t="s">
        <v>174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37"/>
    </row>
    <row r="41" spans="2:19" x14ac:dyDescent="0.25">
      <c r="B41" s="36"/>
      <c r="C41" s="19" t="s">
        <v>175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37"/>
    </row>
    <row r="42" spans="2:19" x14ac:dyDescent="0.25">
      <c r="B42" s="36"/>
      <c r="C42" s="19" t="s">
        <v>176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37"/>
    </row>
    <row r="43" spans="2:19" x14ac:dyDescent="0.25">
      <c r="B43" s="36" t="s">
        <v>177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37"/>
    </row>
    <row r="44" spans="2:19" x14ac:dyDescent="0.25">
      <c r="B44" s="36" t="s">
        <v>178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37"/>
    </row>
    <row r="45" spans="2:19" x14ac:dyDescent="0.25">
      <c r="B45" s="36" t="s">
        <v>179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37"/>
    </row>
    <row r="46" spans="2:19" x14ac:dyDescent="0.25">
      <c r="B46" s="3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37"/>
    </row>
    <row r="47" spans="2:19" x14ac:dyDescent="0.25">
      <c r="B47" s="36" t="s">
        <v>180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37"/>
    </row>
    <row r="48" spans="2:19" x14ac:dyDescent="0.25">
      <c r="B48" s="36"/>
      <c r="C48" s="19" t="s">
        <v>73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37"/>
    </row>
    <row r="49" spans="2:19" x14ac:dyDescent="0.25">
      <c r="B49" s="36"/>
      <c r="C49" s="19" t="s">
        <v>181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37"/>
    </row>
    <row r="50" spans="2:19" x14ac:dyDescent="0.25">
      <c r="B50" s="36"/>
      <c r="C50" s="19" t="s">
        <v>182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37"/>
    </row>
    <row r="51" spans="2:19" x14ac:dyDescent="0.25">
      <c r="B51" s="36"/>
      <c r="C51" s="19" t="s">
        <v>183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37"/>
    </row>
    <row r="52" spans="2:19" x14ac:dyDescent="0.25">
      <c r="B52" s="36"/>
      <c r="C52" s="19" t="s">
        <v>184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37"/>
    </row>
    <row r="53" spans="2:19" x14ac:dyDescent="0.25">
      <c r="B53" s="36"/>
      <c r="C53" s="19" t="s">
        <v>180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37"/>
    </row>
    <row r="54" spans="2:19" x14ac:dyDescent="0.25">
      <c r="B54" s="36" t="s">
        <v>185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37"/>
    </row>
    <row r="55" spans="2:19" x14ac:dyDescent="0.25">
      <c r="B55" s="3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37"/>
    </row>
    <row r="56" spans="2:19" x14ac:dyDescent="0.25">
      <c r="B56" s="36" t="s">
        <v>186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37"/>
    </row>
    <row r="57" spans="2:19" x14ac:dyDescent="0.25">
      <c r="B57" s="36"/>
      <c r="C57" s="19" t="s">
        <v>77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37"/>
    </row>
    <row r="58" spans="2:19" x14ac:dyDescent="0.25">
      <c r="B58" s="36"/>
      <c r="C58" s="19" t="s">
        <v>79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37"/>
    </row>
    <row r="59" spans="2:19" x14ac:dyDescent="0.25">
      <c r="B59" s="36"/>
      <c r="C59" s="19" t="s">
        <v>187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37"/>
    </row>
    <row r="60" spans="2:19" x14ac:dyDescent="0.25">
      <c r="B60" s="36"/>
      <c r="C60" s="19" t="s">
        <v>188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37"/>
    </row>
    <row r="61" spans="2:19" x14ac:dyDescent="0.25">
      <c r="B61" s="36" t="s">
        <v>189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37"/>
    </row>
    <row r="62" spans="2:19" x14ac:dyDescent="0.25">
      <c r="B62" s="36" t="s">
        <v>190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37"/>
    </row>
    <row r="63" spans="2:19" ht="15.75" thickBot="1" x14ac:dyDescent="0.3">
      <c r="B63" s="54" t="s">
        <v>191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"/>
  <sheetViews>
    <sheetView workbookViewId="0">
      <selection activeCell="B6" sqref="B6"/>
    </sheetView>
  </sheetViews>
  <sheetFormatPr defaultRowHeight="15" x14ac:dyDescent="0.25"/>
  <sheetData>
    <row r="2" spans="2:14" ht="15.75" thickBot="1" x14ac:dyDescent="0.3"/>
    <row r="3" spans="2:14" x14ac:dyDescent="0.25">
      <c r="B3" s="20" t="s">
        <v>150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21"/>
    </row>
    <row r="4" spans="2:14" x14ac:dyDescent="0.25">
      <c r="B4" s="52" t="s">
        <v>228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53"/>
    </row>
    <row r="5" spans="2:14" ht="15.75" thickBot="1" x14ac:dyDescent="0.3">
      <c r="B5" s="22" t="s">
        <v>242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23"/>
    </row>
    <row r="6" spans="2:14" x14ac:dyDescent="0.25">
      <c r="B6" s="36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7"/>
    </row>
    <row r="7" spans="2:14" x14ac:dyDescent="0.25">
      <c r="B7" s="36" t="s">
        <v>229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7"/>
    </row>
    <row r="8" spans="2:14" x14ac:dyDescent="0.25">
      <c r="B8" s="36" t="s">
        <v>230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7"/>
    </row>
    <row r="9" spans="2:14" x14ac:dyDescent="0.25">
      <c r="B9" s="36" t="s">
        <v>231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7"/>
    </row>
    <row r="10" spans="2:14" x14ac:dyDescent="0.25">
      <c r="B10" s="36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37"/>
    </row>
    <row r="11" spans="2:14" x14ac:dyDescent="0.25">
      <c r="B11" s="36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7"/>
    </row>
    <row r="12" spans="2:14" ht="15.75" thickBot="1" x14ac:dyDescent="0.3">
      <c r="B12" s="54" t="s">
        <v>232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7"/>
  <sheetViews>
    <sheetView workbookViewId="0">
      <selection activeCell="J17" sqref="J17"/>
    </sheetView>
  </sheetViews>
  <sheetFormatPr defaultRowHeight="15" x14ac:dyDescent="0.25"/>
  <sheetData>
    <row r="2" spans="2:16" ht="15.75" thickBot="1" x14ac:dyDescent="0.3"/>
    <row r="3" spans="2:16" x14ac:dyDescent="0.25">
      <c r="B3" s="20" t="s">
        <v>150</v>
      </c>
      <c r="C3" s="31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</row>
    <row r="4" spans="2:16" x14ac:dyDescent="0.25">
      <c r="B4" s="52" t="s">
        <v>193</v>
      </c>
      <c r="C4" s="67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</row>
    <row r="5" spans="2:16" ht="15.75" thickBot="1" x14ac:dyDescent="0.3">
      <c r="B5" s="22" t="s">
        <v>242</v>
      </c>
      <c r="C5" s="32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</row>
    <row r="6" spans="2:16" x14ac:dyDescent="0.25">
      <c r="B6" s="36"/>
      <c r="C6" s="19"/>
      <c r="D6" s="19"/>
      <c r="E6" s="19"/>
      <c r="F6" s="19"/>
      <c r="G6" s="19"/>
      <c r="H6" s="19" t="s">
        <v>1</v>
      </c>
      <c r="I6" s="19"/>
      <c r="J6" s="19"/>
      <c r="K6" s="19"/>
      <c r="L6" s="19"/>
      <c r="M6" s="19"/>
      <c r="N6" s="19"/>
      <c r="O6" s="19"/>
      <c r="P6" s="37"/>
    </row>
    <row r="7" spans="2:16" x14ac:dyDescent="0.25">
      <c r="B7" s="36" t="s">
        <v>194</v>
      </c>
      <c r="C7" s="19" t="s">
        <v>195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37"/>
    </row>
    <row r="8" spans="2:16" x14ac:dyDescent="0.25">
      <c r="B8" s="36" t="s">
        <v>196</v>
      </c>
      <c r="C8" s="19" t="s">
        <v>197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37"/>
    </row>
    <row r="9" spans="2:16" x14ac:dyDescent="0.25">
      <c r="B9" s="36"/>
      <c r="C9" s="57" t="s">
        <v>4</v>
      </c>
      <c r="D9" s="19" t="s">
        <v>5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37"/>
    </row>
    <row r="10" spans="2:16" x14ac:dyDescent="0.25">
      <c r="B10" s="36"/>
      <c r="C10" s="57" t="s">
        <v>6</v>
      </c>
      <c r="D10" s="19" t="s">
        <v>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37"/>
    </row>
    <row r="11" spans="2:16" x14ac:dyDescent="0.25">
      <c r="B11" s="36"/>
      <c r="C11" s="57" t="s">
        <v>8</v>
      </c>
      <c r="D11" s="19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37"/>
    </row>
    <row r="12" spans="2:16" x14ac:dyDescent="0.25">
      <c r="B12" s="36"/>
      <c r="C12" s="57" t="s">
        <v>10</v>
      </c>
      <c r="D12" s="19" t="str">
        <f>'[1]NERACA SALDO'!C14</f>
        <v>Piutang Usaha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37"/>
    </row>
    <row r="13" spans="2:16" x14ac:dyDescent="0.25">
      <c r="B13" s="36"/>
      <c r="C13" s="57" t="s">
        <v>12</v>
      </c>
      <c r="D13" s="19" t="s">
        <v>13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37"/>
    </row>
    <row r="14" spans="2:16" x14ac:dyDescent="0.25">
      <c r="B14" s="36"/>
      <c r="C14" s="57" t="s">
        <v>14</v>
      </c>
      <c r="D14" s="19" t="s">
        <v>15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37"/>
    </row>
    <row r="15" spans="2:16" x14ac:dyDescent="0.25">
      <c r="B15" s="36"/>
      <c r="C15" s="57" t="s">
        <v>198</v>
      </c>
      <c r="D15" s="19" t="s">
        <v>199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37"/>
    </row>
    <row r="16" spans="2:16" x14ac:dyDescent="0.25">
      <c r="B16" s="36"/>
      <c r="C16" s="57" t="s">
        <v>16</v>
      </c>
      <c r="D16" s="19" t="s">
        <v>17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37"/>
    </row>
    <row r="17" spans="2:16" x14ac:dyDescent="0.25">
      <c r="B17" s="36"/>
      <c r="C17" s="57" t="s">
        <v>18</v>
      </c>
      <c r="D17" s="19" t="s">
        <v>19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37"/>
    </row>
    <row r="18" spans="2:16" x14ac:dyDescent="0.25">
      <c r="B18" s="36"/>
      <c r="C18" s="57" t="s">
        <v>20</v>
      </c>
      <c r="D18" s="19" t="s">
        <v>21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37"/>
    </row>
    <row r="19" spans="2:16" x14ac:dyDescent="0.25">
      <c r="B19" s="36"/>
      <c r="C19" s="57" t="s">
        <v>22</v>
      </c>
      <c r="D19" s="19" t="s">
        <v>23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37"/>
    </row>
    <row r="20" spans="2:16" x14ac:dyDescent="0.25">
      <c r="B20" s="36"/>
      <c r="C20" s="57" t="s">
        <v>24</v>
      </c>
      <c r="D20" s="19" t="s">
        <v>25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37"/>
    </row>
    <row r="21" spans="2:16" x14ac:dyDescent="0.25">
      <c r="B21" s="36"/>
      <c r="C21" s="57" t="s">
        <v>26</v>
      </c>
      <c r="D21" s="19" t="s">
        <v>27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37"/>
    </row>
    <row r="22" spans="2:16" x14ac:dyDescent="0.25">
      <c r="B22" s="36"/>
      <c r="C22" s="57" t="s">
        <v>28</v>
      </c>
      <c r="D22" s="19" t="s">
        <v>29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37"/>
    </row>
    <row r="23" spans="2:16" x14ac:dyDescent="0.25">
      <c r="B23" s="36"/>
      <c r="C23" s="58" t="s">
        <v>200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37"/>
    </row>
    <row r="24" spans="2:16" x14ac:dyDescent="0.25">
      <c r="B24" s="36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37"/>
    </row>
    <row r="25" spans="2:16" x14ac:dyDescent="0.25">
      <c r="B25" s="59" t="s">
        <v>201</v>
      </c>
      <c r="C25" s="58" t="s">
        <v>202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37"/>
    </row>
    <row r="26" spans="2:16" x14ac:dyDescent="0.25">
      <c r="B26" s="36"/>
      <c r="C26" s="57" t="s">
        <v>30</v>
      </c>
      <c r="D26" s="19" t="s">
        <v>31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37"/>
    </row>
    <row r="27" spans="2:16" x14ac:dyDescent="0.25">
      <c r="B27" s="36"/>
      <c r="C27" s="57" t="s">
        <v>32</v>
      </c>
      <c r="D27" s="19" t="s">
        <v>33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37"/>
    </row>
    <row r="28" spans="2:16" x14ac:dyDescent="0.25">
      <c r="B28" s="36"/>
      <c r="C28" s="57" t="s">
        <v>34</v>
      </c>
      <c r="D28" s="19" t="s">
        <v>35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37"/>
    </row>
    <row r="29" spans="2:16" x14ac:dyDescent="0.25">
      <c r="B29" s="36"/>
      <c r="C29" s="57" t="s">
        <v>36</v>
      </c>
      <c r="D29" s="19" t="s">
        <v>37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37"/>
    </row>
    <row r="30" spans="2:16" x14ac:dyDescent="0.25">
      <c r="B30" s="36"/>
      <c r="C30" s="57" t="s">
        <v>38</v>
      </c>
      <c r="D30" s="19" t="s">
        <v>39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37"/>
    </row>
    <row r="31" spans="2:16" x14ac:dyDescent="0.25">
      <c r="B31" s="36"/>
      <c r="C31" s="57" t="s">
        <v>40</v>
      </c>
      <c r="D31" s="19" t="s">
        <v>41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37"/>
    </row>
    <row r="32" spans="2:16" x14ac:dyDescent="0.25">
      <c r="B32" s="36"/>
      <c r="C32" s="57" t="s">
        <v>42</v>
      </c>
      <c r="D32" s="19" t="s">
        <v>43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37"/>
    </row>
    <row r="33" spans="2:16" ht="15.75" thickBot="1" x14ac:dyDescent="0.3">
      <c r="B33" s="36"/>
      <c r="C33" s="58" t="s">
        <v>203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37"/>
    </row>
    <row r="34" spans="2:16" ht="15.75" thickBot="1" x14ac:dyDescent="0.3">
      <c r="B34" s="60" t="s">
        <v>204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</row>
    <row r="35" spans="2:16" x14ac:dyDescent="0.25">
      <c r="B35" s="3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37"/>
    </row>
    <row r="36" spans="2:16" x14ac:dyDescent="0.25">
      <c r="B36" s="36" t="s">
        <v>205</v>
      </c>
      <c r="C36" s="58" t="s">
        <v>206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37"/>
    </row>
    <row r="37" spans="2:16" x14ac:dyDescent="0.25">
      <c r="B37" s="36" t="s">
        <v>207</v>
      </c>
      <c r="C37" s="58" t="s">
        <v>208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37"/>
    </row>
    <row r="38" spans="2:16" x14ac:dyDescent="0.25">
      <c r="B38" s="36"/>
      <c r="C38" s="57" t="s">
        <v>44</v>
      </c>
      <c r="D38" s="19" t="s">
        <v>45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37"/>
    </row>
    <row r="39" spans="2:16" x14ac:dyDescent="0.25">
      <c r="B39" s="36"/>
      <c r="C39" s="57" t="s">
        <v>209</v>
      </c>
      <c r="D39" s="19" t="s">
        <v>210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37"/>
    </row>
    <row r="40" spans="2:16" x14ac:dyDescent="0.25">
      <c r="B40" s="36"/>
      <c r="C40" s="57" t="s">
        <v>211</v>
      </c>
      <c r="D40" s="19" t="s">
        <v>212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37"/>
    </row>
    <row r="41" spans="2:16" x14ac:dyDescent="0.25">
      <c r="B41" s="36"/>
      <c r="C41" s="57" t="s">
        <v>46</v>
      </c>
      <c r="D41" s="19" t="s">
        <v>47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37"/>
    </row>
    <row r="42" spans="2:16" x14ac:dyDescent="0.25">
      <c r="B42" s="36"/>
      <c r="C42" s="57" t="s">
        <v>48</v>
      </c>
      <c r="D42" s="19" t="s">
        <v>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7"/>
    </row>
    <row r="43" spans="2:16" x14ac:dyDescent="0.25">
      <c r="B43" s="36"/>
      <c r="C43" s="57" t="s">
        <v>213</v>
      </c>
      <c r="D43" s="19" t="s">
        <v>214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37"/>
    </row>
    <row r="44" spans="2:16" x14ac:dyDescent="0.25">
      <c r="B44" s="36"/>
      <c r="C44" s="57" t="s">
        <v>215</v>
      </c>
      <c r="D44" s="19" t="s">
        <v>216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7"/>
    </row>
    <row r="45" spans="2:16" x14ac:dyDescent="0.25">
      <c r="B45" s="36"/>
      <c r="C45" s="19"/>
      <c r="D45" s="14" t="s">
        <v>217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7"/>
    </row>
    <row r="46" spans="2:16" x14ac:dyDescent="0.25">
      <c r="B46" s="3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7"/>
    </row>
    <row r="47" spans="2:16" x14ac:dyDescent="0.25">
      <c r="B47" s="59" t="s">
        <v>218</v>
      </c>
      <c r="C47" s="58" t="s">
        <v>219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7"/>
    </row>
    <row r="48" spans="2:16" x14ac:dyDescent="0.25">
      <c r="B48" s="36"/>
      <c r="C48" s="63" t="s">
        <v>50</v>
      </c>
      <c r="D48" s="19" t="s">
        <v>51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7"/>
    </row>
    <row r="49" spans="2:16" ht="15.75" thickBot="1" x14ac:dyDescent="0.3">
      <c r="B49" s="36"/>
      <c r="C49" s="19" t="s">
        <v>220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37"/>
    </row>
    <row r="50" spans="2:16" ht="15.75" thickBot="1" x14ac:dyDescent="0.3">
      <c r="B50" s="60" t="s">
        <v>221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2"/>
    </row>
    <row r="51" spans="2:16" x14ac:dyDescent="0.25">
      <c r="B51" s="3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7"/>
    </row>
    <row r="52" spans="2:16" x14ac:dyDescent="0.25">
      <c r="B52" s="36" t="s">
        <v>222</v>
      </c>
      <c r="C52" s="19" t="s">
        <v>223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7"/>
    </row>
    <row r="53" spans="2:16" x14ac:dyDescent="0.25">
      <c r="B53" s="36"/>
      <c r="C53" s="57" t="s">
        <v>52</v>
      </c>
      <c r="D53" s="19" t="s">
        <v>53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7"/>
    </row>
    <row r="54" spans="2:16" x14ac:dyDescent="0.25">
      <c r="B54" s="36"/>
      <c r="C54" s="57" t="s">
        <v>54</v>
      </c>
      <c r="D54" s="19" t="s">
        <v>55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7"/>
    </row>
    <row r="55" spans="2:16" x14ac:dyDescent="0.25">
      <c r="B55" s="36"/>
      <c r="C55" s="64" t="s">
        <v>224</v>
      </c>
      <c r="D55" s="19" t="s">
        <v>225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37"/>
    </row>
    <row r="56" spans="2:16" ht="15.75" thickBot="1" x14ac:dyDescent="0.3">
      <c r="B56" s="36"/>
      <c r="C56" s="19" t="s">
        <v>226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37"/>
    </row>
    <row r="57" spans="2:16" ht="15.75" thickBot="1" x14ac:dyDescent="0.3">
      <c r="B57" s="60" t="s">
        <v>227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MASTER AKUN</vt:lpstr>
      <vt:lpstr>JURNAL UMUM</vt:lpstr>
      <vt:lpstr>BUKU PEMBANTU PIUTANG</vt:lpstr>
      <vt:lpstr>BUKU PEMBANTU PERSEDIAAN</vt:lpstr>
      <vt:lpstr>BUKU BESAR</vt:lpstr>
      <vt:lpstr>NERACA SALDO</vt:lpstr>
      <vt:lpstr>LLR</vt:lpstr>
      <vt:lpstr>LPL</vt:lpstr>
      <vt:lpstr>LPK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2020-12-02T01:43:39Z</dcterms:created>
  <dcterms:modified xsi:type="dcterms:W3CDTF">2020-12-04T10:23:15Z</dcterms:modified>
</cp:coreProperties>
</file>