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 firstSheet="2" activeTab="7"/>
  </bookViews>
  <sheets>
    <sheet name="MASTER AKUN" sheetId="1" r:id="rId1"/>
    <sheet name="JURNAL UMUM" sheetId="2" r:id="rId2"/>
    <sheet name="BUKU BESAR" sheetId="3" r:id="rId3"/>
    <sheet name="BB PEMBANTU PIUTANG " sheetId="4" r:id="rId4"/>
    <sheet name="BB PEMBANTU PERSEDIAAN" sheetId="5" r:id="rId5"/>
    <sheet name="NERACA SALDO" sheetId="6" r:id="rId6"/>
    <sheet name="NERACA" sheetId="7" r:id="rId7"/>
    <sheet name="LABA RUGI" sheetId="8" r:id="rId8"/>
  </sheets>
  <calcPr calcId="144525"/>
</workbook>
</file>

<file path=xl/calcChain.xml><?xml version="1.0" encoding="utf-8"?>
<calcChain xmlns="http://schemas.openxmlformats.org/spreadsheetml/2006/main">
  <c r="L28" i="5" l="1"/>
  <c r="K28" i="5"/>
  <c r="J28" i="5"/>
  <c r="C24" i="5"/>
  <c r="L20" i="5"/>
  <c r="K20" i="5"/>
  <c r="J20" i="5"/>
  <c r="C16" i="5"/>
  <c r="L9" i="5"/>
  <c r="K9" i="5"/>
  <c r="J9" i="5"/>
  <c r="H10" i="5"/>
  <c r="K10" i="5" s="1"/>
  <c r="G10" i="5"/>
  <c r="J10" i="5" s="1"/>
  <c r="J11" i="5" s="1"/>
  <c r="E12" i="5"/>
  <c r="K12" i="5" s="1"/>
  <c r="D12" i="5"/>
  <c r="J12" i="5" s="1"/>
  <c r="C5" i="5"/>
  <c r="G25" i="4"/>
  <c r="C21" i="4"/>
  <c r="G17" i="4"/>
  <c r="C13" i="4"/>
  <c r="G9" i="4"/>
  <c r="C5" i="4"/>
  <c r="G94" i="3"/>
  <c r="E95" i="3"/>
  <c r="G95" i="3" s="1"/>
  <c r="C90" i="3"/>
  <c r="G86" i="3"/>
  <c r="E87" i="3"/>
  <c r="G87" i="3" s="1"/>
  <c r="C82" i="3"/>
  <c r="G78" i="3"/>
  <c r="E79" i="3"/>
  <c r="G79" i="3" s="1"/>
  <c r="C74" i="3"/>
  <c r="G69" i="3"/>
  <c r="F71" i="3"/>
  <c r="E70" i="3"/>
  <c r="G70" i="3" s="1"/>
  <c r="C65" i="3"/>
  <c r="G61" i="3"/>
  <c r="E62" i="3"/>
  <c r="G62" i="3" s="1"/>
  <c r="C57" i="3"/>
  <c r="H53" i="3"/>
  <c r="F54" i="3"/>
  <c r="H54" i="3" s="1"/>
  <c r="C49" i="3"/>
  <c r="H44" i="3"/>
  <c r="F45" i="3"/>
  <c r="H45" i="3" s="1"/>
  <c r="C40" i="3"/>
  <c r="E46" i="3"/>
  <c r="H36" i="3"/>
  <c r="F37" i="3"/>
  <c r="H37" i="3" s="1"/>
  <c r="C32" i="3"/>
  <c r="G27" i="3"/>
  <c r="F28" i="3"/>
  <c r="G28" i="3" s="1"/>
  <c r="E29" i="3"/>
  <c r="C23" i="3"/>
  <c r="G17" i="3"/>
  <c r="F19" i="3"/>
  <c r="F18" i="3"/>
  <c r="E17" i="3"/>
  <c r="G18" i="3" s="1"/>
  <c r="C13" i="3"/>
  <c r="F10" i="3"/>
  <c r="G10" i="3" s="1"/>
  <c r="G9" i="3"/>
  <c r="C5" i="3"/>
  <c r="J13" i="5" l="1"/>
  <c r="I10" i="5"/>
  <c r="L10" i="5" s="1"/>
  <c r="L11" i="5" s="1"/>
  <c r="F12" i="5"/>
  <c r="L12" i="5" s="1"/>
  <c r="G71" i="3"/>
  <c r="H46" i="3"/>
  <c r="G29" i="3"/>
  <c r="G19" i="3"/>
  <c r="G20" i="3" s="1"/>
  <c r="G21" i="2"/>
  <c r="F21" i="2"/>
  <c r="F19" i="2"/>
  <c r="G20" i="2"/>
  <c r="K19" i="2"/>
  <c r="F8" i="2"/>
  <c r="G9" i="2"/>
  <c r="N9" i="2"/>
  <c r="F5" i="2"/>
  <c r="G7" i="2"/>
  <c r="D14" i="2"/>
  <c r="D20" i="2"/>
  <c r="D19" i="2"/>
  <c r="D18" i="2"/>
  <c r="D17" i="2"/>
  <c r="D16" i="2"/>
  <c r="D15" i="2"/>
  <c r="D13" i="2"/>
  <c r="D12" i="2"/>
  <c r="D11" i="2"/>
  <c r="D10" i="2"/>
  <c r="D9" i="2"/>
  <c r="D8" i="2"/>
  <c r="D7" i="2"/>
  <c r="D6" i="2"/>
  <c r="D5" i="2"/>
  <c r="L13" i="5" l="1"/>
  <c r="K13" i="5" s="1"/>
  <c r="K11" i="5"/>
  <c r="K15" i="1"/>
  <c r="K14" i="1"/>
  <c r="K13" i="1"/>
  <c r="K12" i="1"/>
  <c r="I15" i="1"/>
  <c r="I8" i="1"/>
</calcChain>
</file>

<file path=xl/sharedStrings.xml><?xml version="1.0" encoding="utf-8"?>
<sst xmlns="http://schemas.openxmlformats.org/spreadsheetml/2006/main" count="496" uniqueCount="227">
  <si>
    <t>DAFTAR NAMA AKUN PT. KHARISMA DIGITAL</t>
  </si>
  <si>
    <t>1-1100</t>
  </si>
  <si>
    <t>Kas Kecil</t>
  </si>
  <si>
    <t>1-1110</t>
  </si>
  <si>
    <t>Bank</t>
  </si>
  <si>
    <t>1-1120</t>
  </si>
  <si>
    <t>Surat surat Berharga</t>
  </si>
  <si>
    <t>1-1130</t>
  </si>
  <si>
    <t>Piutang Usaha</t>
  </si>
  <si>
    <t>1-1140</t>
  </si>
  <si>
    <t>Cadangan Kerugian Piutang</t>
  </si>
  <si>
    <t>1-1150</t>
  </si>
  <si>
    <t>Piutang Karyawan</t>
  </si>
  <si>
    <t>1-1160</t>
  </si>
  <si>
    <t>Piutang lain lain</t>
  </si>
  <si>
    <t>1-1170</t>
  </si>
  <si>
    <t>Persediaan Barang Dagang</t>
  </si>
  <si>
    <t>1-1180</t>
  </si>
  <si>
    <t>Persediaan Perlengkapan Kantor</t>
  </si>
  <si>
    <t>1-1190</t>
  </si>
  <si>
    <t>Persediaan Perlengkapan Toko</t>
  </si>
  <si>
    <t>1-1200</t>
  </si>
  <si>
    <t>PPN Masukan</t>
  </si>
  <si>
    <t>1-1210</t>
  </si>
  <si>
    <t>Pajak Dibayar Dimuka</t>
  </si>
  <si>
    <t>1-1220</t>
  </si>
  <si>
    <t>Asuransi Dibayar Dimuka</t>
  </si>
  <si>
    <t>1-1230</t>
  </si>
  <si>
    <t>Iklan Dibayar Dimuka</t>
  </si>
  <si>
    <t>1-21000</t>
  </si>
  <si>
    <t>Tanah</t>
  </si>
  <si>
    <t>1-21200</t>
  </si>
  <si>
    <t>Bangunan</t>
  </si>
  <si>
    <t>1-21201</t>
  </si>
  <si>
    <t>Akumulasi Penyusutan Bangunan</t>
  </si>
  <si>
    <t>1-21300</t>
  </si>
  <si>
    <t>Kendaraan</t>
  </si>
  <si>
    <t>1-21301</t>
  </si>
  <si>
    <t>Akumulasi Penyusustan Kendaraan</t>
  </si>
  <si>
    <t>1-21400</t>
  </si>
  <si>
    <t>Peralatan</t>
  </si>
  <si>
    <t>1-21401</t>
  </si>
  <si>
    <t>2-1100</t>
  </si>
  <si>
    <t>Hutang Usaha</t>
  </si>
  <si>
    <t>2-1110</t>
  </si>
  <si>
    <t>Biaya Gaji yang masih harus dibayar</t>
  </si>
  <si>
    <t>2-1120</t>
  </si>
  <si>
    <t>Biaya Listrik, Telp, dan Air yang masih harus dibayar</t>
  </si>
  <si>
    <t>2-1130</t>
  </si>
  <si>
    <t>PPN Keluaran</t>
  </si>
  <si>
    <t>2-1140</t>
  </si>
  <si>
    <t>Hutang Pajak Penghasilan</t>
  </si>
  <si>
    <t>2-1150</t>
  </si>
  <si>
    <t>Hutang Deviden</t>
  </si>
  <si>
    <t>2-1160</t>
  </si>
  <si>
    <t>Hutang Lain lain</t>
  </si>
  <si>
    <t>2-21000</t>
  </si>
  <si>
    <t>Hutang Bank</t>
  </si>
  <si>
    <t>3-1100</t>
  </si>
  <si>
    <t>Modal Saham</t>
  </si>
  <si>
    <t>3-1200</t>
  </si>
  <si>
    <t>Laba Di Tahan</t>
  </si>
  <si>
    <t>3-1300</t>
  </si>
  <si>
    <t>Deviden</t>
  </si>
  <si>
    <t>3-1400</t>
  </si>
  <si>
    <t>Laba Tahun Berjalan</t>
  </si>
  <si>
    <t>4-1000</t>
  </si>
  <si>
    <t>Penjualan</t>
  </si>
  <si>
    <t>4-1200</t>
  </si>
  <si>
    <t>Potongan Penjualan</t>
  </si>
  <si>
    <t>4-1300</t>
  </si>
  <si>
    <t>Retur Penjualan</t>
  </si>
  <si>
    <t>5-1000</t>
  </si>
  <si>
    <t>Harga Pokok Penjualan</t>
  </si>
  <si>
    <t>5-20000</t>
  </si>
  <si>
    <t>Potongan Pembelian</t>
  </si>
  <si>
    <t>5-30000</t>
  </si>
  <si>
    <t>Retur Pembelian</t>
  </si>
  <si>
    <t>5-40000</t>
  </si>
  <si>
    <t>Ongkos Angkut Pembelian</t>
  </si>
  <si>
    <t>6-1100</t>
  </si>
  <si>
    <t>Biaya Gaji dan Upah penjualan</t>
  </si>
  <si>
    <t>6-1110</t>
  </si>
  <si>
    <t>Biaya Penyusutan Kendaraan</t>
  </si>
  <si>
    <t>6-1120</t>
  </si>
  <si>
    <t>Biaya Iklan dan Promosi</t>
  </si>
  <si>
    <t>6-1130</t>
  </si>
  <si>
    <t>Biaya Asuransi</t>
  </si>
  <si>
    <t>6-1140</t>
  </si>
  <si>
    <t>Biaya Perlengkapan Toko</t>
  </si>
  <si>
    <t>6-1150</t>
  </si>
  <si>
    <t>Biaya lain lain dan Penjualan</t>
  </si>
  <si>
    <t>6-21000</t>
  </si>
  <si>
    <t>Biaya Gaji dan Upah adm</t>
  </si>
  <si>
    <t>6-22000</t>
  </si>
  <si>
    <t>Biaya Listrik, Telp dan Air</t>
  </si>
  <si>
    <t>6-23000</t>
  </si>
  <si>
    <t>Biaya Pemeliharaan dan Perbaikan</t>
  </si>
  <si>
    <t>6-24000</t>
  </si>
  <si>
    <t>Biaya Entertainment</t>
  </si>
  <si>
    <t>6-25000</t>
  </si>
  <si>
    <t>Pajak Penghasilan</t>
  </si>
  <si>
    <t>6-26000</t>
  </si>
  <si>
    <t>Biaya Perlengkapan Kantor</t>
  </si>
  <si>
    <t>6-27000</t>
  </si>
  <si>
    <t>Biaya Penyusutan Peralatan</t>
  </si>
  <si>
    <t>6-28000</t>
  </si>
  <si>
    <t>Biaya Penyusustan Bangunan</t>
  </si>
  <si>
    <t>6-29000</t>
  </si>
  <si>
    <t>Biaya Lain lain dan Administrasi Umum</t>
  </si>
  <si>
    <t>8-10000</t>
  </si>
  <si>
    <t>Pendapatan Jasa Giro</t>
  </si>
  <si>
    <t>8-20000</t>
  </si>
  <si>
    <t>Pendapatan Deviden</t>
  </si>
  <si>
    <t>8-30000</t>
  </si>
  <si>
    <t>Pendapatan Denda Keterlambatan</t>
  </si>
  <si>
    <t>8-40000</t>
  </si>
  <si>
    <t>Laba Penjualan Surat surat Berharga</t>
  </si>
  <si>
    <t>8-50000</t>
  </si>
  <si>
    <t>Laba Penjualan Aktiva Tetap</t>
  </si>
  <si>
    <t>8-60000</t>
  </si>
  <si>
    <t>Pendapatan Lain lain</t>
  </si>
  <si>
    <t>9-10000</t>
  </si>
  <si>
    <t>Biaya Adminstrasi Bank</t>
  </si>
  <si>
    <t>9-20000</t>
  </si>
  <si>
    <t>Biaya Bunga Bank</t>
  </si>
  <si>
    <t>9-30000</t>
  </si>
  <si>
    <t>Rugi Penjualan Surat surat Berharga</t>
  </si>
  <si>
    <t>9-40000</t>
  </si>
  <si>
    <t>Rugi Penjualan Aktiva Tetap</t>
  </si>
  <si>
    <t>JUMLAH</t>
  </si>
  <si>
    <t>NO.AKUN</t>
  </si>
  <si>
    <t>PERKIRAAN</t>
  </si>
  <si>
    <t>REF</t>
  </si>
  <si>
    <t>DEBET</t>
  </si>
  <si>
    <t>KREDIT</t>
  </si>
  <si>
    <t>DAFTAR PIUTANG</t>
  </si>
  <si>
    <t>Kode</t>
  </si>
  <si>
    <t>Nama Pelanggan</t>
  </si>
  <si>
    <t>Keterangan</t>
  </si>
  <si>
    <t>Jumlah Piutang</t>
  </si>
  <si>
    <t>CS-001</t>
  </si>
  <si>
    <t>Miraco Digital</t>
  </si>
  <si>
    <t>Tanggal 25 Oktober 2011, Termin 2/10 n/30</t>
  </si>
  <si>
    <t>CS-002</t>
  </si>
  <si>
    <t>Panorama Foto</t>
  </si>
  <si>
    <t>Tanggal 03 November 2011, Termin 2/10 n/30</t>
  </si>
  <si>
    <t>CS-003</t>
  </si>
  <si>
    <t>Muhammad Fadjar</t>
  </si>
  <si>
    <t>DAFTAR PERSEDIAAN</t>
  </si>
  <si>
    <t>Kode Barang</t>
  </si>
  <si>
    <t>Item</t>
  </si>
  <si>
    <t>Kuantitas</t>
  </si>
  <si>
    <t>Harga Pokok/Unit</t>
  </si>
  <si>
    <t>Total Harga Pokok</t>
  </si>
  <si>
    <t>CS-01</t>
  </si>
  <si>
    <t>Barang A</t>
  </si>
  <si>
    <t>CS-02</t>
  </si>
  <si>
    <t>Barang B</t>
  </si>
  <si>
    <t>CS-03</t>
  </si>
  <si>
    <t>Barang C</t>
  </si>
  <si>
    <t>TOTAL</t>
  </si>
  <si>
    <t>PT. KHARISMA DIGITAL</t>
  </si>
  <si>
    <t>TANGGAL</t>
  </si>
  <si>
    <t>NO.BUKTI</t>
  </si>
  <si>
    <t xml:space="preserve">KETERANGAN </t>
  </si>
  <si>
    <t xml:space="preserve">KODE </t>
  </si>
  <si>
    <t>PERSEDIAAN</t>
  </si>
  <si>
    <t>PENERIMAAN</t>
  </si>
  <si>
    <t>QUANTITY</t>
  </si>
  <si>
    <t>HARGA</t>
  </si>
  <si>
    <t>PENGELUAAN</t>
  </si>
  <si>
    <t>JURNAL UMUM</t>
  </si>
  <si>
    <t>Tanggal</t>
  </si>
  <si>
    <t>Bukti Transaksi</t>
  </si>
  <si>
    <t>Ref</t>
  </si>
  <si>
    <t>Debet</t>
  </si>
  <si>
    <t>Kredit</t>
  </si>
  <si>
    <t>Saldo</t>
  </si>
  <si>
    <t>Saldo Awal</t>
  </si>
  <si>
    <t>Biaya Koran</t>
  </si>
  <si>
    <t>BUKTI TRANSAKSI</t>
  </si>
  <si>
    <t>KETERANGAN</t>
  </si>
  <si>
    <t>SALDO</t>
  </si>
  <si>
    <t>KODE PERKIRAAN</t>
  </si>
  <si>
    <t>NAMA PERKIRAAN</t>
  </si>
  <si>
    <t>BUKU BESAR</t>
  </si>
  <si>
    <t>Penjualan Tunai</t>
  </si>
  <si>
    <t>Biaya Utilitas</t>
  </si>
  <si>
    <t>Retur penjualan</t>
  </si>
  <si>
    <t>Gaji</t>
  </si>
  <si>
    <t>Penjualan tunai</t>
  </si>
  <si>
    <t>Kode Pelanggan</t>
  </si>
  <si>
    <t>Saldo awal</t>
  </si>
  <si>
    <t>Kode Persediaan</t>
  </si>
  <si>
    <t>Nama Persediaan</t>
  </si>
  <si>
    <t>Penerimaan</t>
  </si>
  <si>
    <t>Pengeluaran</t>
  </si>
  <si>
    <t>Quantity</t>
  </si>
  <si>
    <t>Harga</t>
  </si>
  <si>
    <t>Jumlah</t>
  </si>
  <si>
    <t>Mutasi Penjualan</t>
  </si>
  <si>
    <t>NERACA SALDO</t>
  </si>
  <si>
    <t>No. Akun</t>
  </si>
  <si>
    <t>NERACA</t>
  </si>
  <si>
    <t>Aset</t>
  </si>
  <si>
    <t>Utang</t>
  </si>
  <si>
    <t>Aset Lancar</t>
  </si>
  <si>
    <t>Utang Lancar</t>
  </si>
  <si>
    <t>Aset Tetap</t>
  </si>
  <si>
    <t>Utang Jangka Panajang</t>
  </si>
  <si>
    <t>Jumlah Aset</t>
  </si>
  <si>
    <t>Total Utang</t>
  </si>
  <si>
    <t>Ekuitas</t>
  </si>
  <si>
    <t>Modal</t>
  </si>
  <si>
    <t>Laba di tahan</t>
  </si>
  <si>
    <t>Jumlah Modal</t>
  </si>
  <si>
    <t>Jumlah Modal + Utang</t>
  </si>
  <si>
    <t>LAPORAN LABA RUGI</t>
  </si>
  <si>
    <t>Pendapatan</t>
  </si>
  <si>
    <t>Penjualan Bersih</t>
  </si>
  <si>
    <t>Laba Penjualan</t>
  </si>
  <si>
    <t>Biaya Usaha</t>
  </si>
  <si>
    <t>Laba Usaha</t>
  </si>
  <si>
    <t>Laba Bersih</t>
  </si>
  <si>
    <t>BUKU BESAR PEMBANTU PIUTANG PELANGGAN</t>
  </si>
  <si>
    <t>BUKU BESAR PEMBANTU PERSEDIAAN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</si>
</sst>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Rp&quot;#,##0_);[Red]\(&quot;Rp&quot;#,##0\)"/>
    <numFmt numFmtId="42" formatCode="_(&quot;Rp&quot;* #,##0_);_(&quot;Rp&quot;* \(#,##0\);_(&quot;Rp&quot;* &quot;-&quot;_);_(@_)"/>
    <numFmt numFmtId="164" formatCode="&quot;Rp&quot;#,##0"/>
    <numFmt numFmtId="165" formatCode="&quot;Rp&quot;#,##0;[Red]&quot;Rp&quot;#,##0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0" fontId="0" fillId="0" borderId="2" xfId="0" applyBorder="1"/>
    <xf numFmtId="0" fontId="0" fillId="0" borderId="4" xfId="0" applyBorder="1"/>
    <xf numFmtId="164" fontId="0" fillId="0" borderId="5" xfId="0" applyNumberFormat="1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165" fontId="0" fillId="0" borderId="10" xfId="0" applyNumberFormat="1" applyBorder="1" applyAlignment="1">
      <alignment horizontal="right"/>
    </xf>
    <xf numFmtId="165" fontId="0" fillId="0" borderId="10" xfId="0" applyNumberFormat="1" applyBorder="1"/>
    <xf numFmtId="0" fontId="0" fillId="0" borderId="0" xfId="0" applyAlignment="1"/>
    <xf numFmtId="0" fontId="0" fillId="0" borderId="10" xfId="0" applyBorder="1" applyAlignment="1"/>
    <xf numFmtId="6" fontId="0" fillId="0" borderId="10" xfId="0" applyNumberFormat="1" applyBorder="1" applyAlignment="1"/>
    <xf numFmtId="0" fontId="0" fillId="0" borderId="5" xfId="0" applyBorder="1" applyAlignment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13" xfId="0" applyBorder="1"/>
    <xf numFmtId="0" fontId="0" fillId="0" borderId="5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5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4" xfId="0" applyNumberFormat="1" applyBorder="1"/>
    <xf numFmtId="164" fontId="0" fillId="0" borderId="13" xfId="0" applyNumberFormat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7" xfId="0" applyBorder="1" applyAlignment="1">
      <alignment horizontal="center"/>
    </xf>
    <xf numFmtId="6" fontId="0" fillId="0" borderId="0" xfId="0" applyNumberFormat="1"/>
    <xf numFmtId="6" fontId="0" fillId="0" borderId="0" xfId="0" applyNumberFormat="1" applyBorder="1"/>
    <xf numFmtId="6" fontId="0" fillId="0" borderId="7" xfId="0" applyNumberFormat="1" applyBorder="1"/>
    <xf numFmtId="6" fontId="0" fillId="0" borderId="11" xfId="0" applyNumberFormat="1" applyBorder="1"/>
    <xf numFmtId="6" fontId="0" fillId="0" borderId="10" xfId="0" applyNumberFormat="1" applyBorder="1"/>
    <xf numFmtId="0" fontId="0" fillId="0" borderId="0" xfId="0" applyAlignment="1">
      <alignment horizontal="left" indent="27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left" indent="27"/>
    </xf>
    <xf numFmtId="0" fontId="0" fillId="0" borderId="0" xfId="0"/>
    <xf numFmtId="0" fontId="0" fillId="0" borderId="16" xfId="0" applyBorder="1"/>
    <xf numFmtId="42" fontId="0" fillId="0" borderId="16" xfId="1" applyFont="1" applyBorder="1"/>
    <xf numFmtId="0" fontId="0" fillId="0" borderId="0" xfId="0"/>
    <xf numFmtId="42" fontId="0" fillId="0" borderId="0" xfId="1" applyFont="1"/>
    <xf numFmtId="0" fontId="2" fillId="0" borderId="0" xfId="0" applyFont="1" applyAlignment="1"/>
    <xf numFmtId="0" fontId="0" fillId="0" borderId="0" xfId="0" applyAlignment="1"/>
    <xf numFmtId="0" fontId="0" fillId="0" borderId="19" xfId="0" applyBorder="1"/>
    <xf numFmtId="0" fontId="2" fillId="0" borderId="19" xfId="0" applyFont="1" applyBorder="1"/>
    <xf numFmtId="0" fontId="2" fillId="0" borderId="17" xfId="0" applyFont="1" applyBorder="1" applyAlignment="1">
      <alignment vertical="center"/>
    </xf>
    <xf numFmtId="0" fontId="2" fillId="0" borderId="18" xfId="0" applyFont="1" applyBorder="1"/>
    <xf numFmtId="0" fontId="3" fillId="0" borderId="19" xfId="0" applyFont="1" applyBorder="1"/>
    <xf numFmtId="42" fontId="0" fillId="0" borderId="17" xfId="1" applyFont="1" applyBorder="1"/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0" xfId="0" applyFill="1" applyAlignment="1"/>
    <xf numFmtId="0" fontId="0" fillId="2" borderId="9" xfId="0" applyFill="1" applyBorder="1" applyAlignment="1">
      <alignment horizontal="center"/>
    </xf>
    <xf numFmtId="6" fontId="2" fillId="0" borderId="1" xfId="0" applyNumberFormat="1" applyFont="1" applyBorder="1" applyAlignment="1"/>
    <xf numFmtId="0" fontId="2" fillId="0" borderId="9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165" fontId="2" fillId="0" borderId="1" xfId="0" applyNumberFormat="1" applyFont="1" applyBorder="1"/>
    <xf numFmtId="164" fontId="2" fillId="0" borderId="9" xfId="0" applyNumberFormat="1" applyFont="1" applyBorder="1"/>
    <xf numFmtId="164" fontId="2" fillId="0" borderId="0" xfId="0" applyNumberFormat="1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164" fontId="0" fillId="0" borderId="0" xfId="0" applyNumberFormat="1" applyBorder="1"/>
    <xf numFmtId="164" fontId="0" fillId="0" borderId="7" xfId="0" applyNumberFormat="1" applyBorder="1"/>
    <xf numFmtId="0" fontId="0" fillId="2" borderId="0" xfId="0" applyFill="1"/>
    <xf numFmtId="164" fontId="0" fillId="2" borderId="0" xfId="0" applyNumberFormat="1" applyFill="1"/>
    <xf numFmtId="0" fontId="0" fillId="2" borderId="15" xfId="0" applyFill="1" applyBorder="1"/>
    <xf numFmtId="0" fontId="0" fillId="2" borderId="2" xfId="0" applyFill="1" applyBorder="1"/>
    <xf numFmtId="164" fontId="0" fillId="2" borderId="13" xfId="0" applyNumberFormat="1" applyFill="1" applyBorder="1"/>
    <xf numFmtId="164" fontId="0" fillId="2" borderId="15" xfId="0" applyNumberFormat="1" applyFill="1" applyBorder="1"/>
    <xf numFmtId="0" fontId="0" fillId="2" borderId="11" xfId="0" applyFill="1" applyBorder="1"/>
    <xf numFmtId="0" fontId="0" fillId="2" borderId="6" xfId="0" applyFill="1" applyBorder="1"/>
    <xf numFmtId="164" fontId="0" fillId="2" borderId="14" xfId="0" applyNumberFormat="1" applyFill="1" applyBorder="1"/>
    <xf numFmtId="164" fontId="0" fillId="2" borderId="1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0" fillId="2" borderId="4" xfId="0" applyFill="1" applyBorder="1"/>
    <xf numFmtId="0" fontId="0" fillId="2" borderId="0" xfId="0" applyFill="1" applyBorder="1"/>
    <xf numFmtId="164" fontId="0" fillId="2" borderId="0" xfId="0" applyNumberFormat="1" applyFill="1" applyBorder="1"/>
    <xf numFmtId="164" fontId="0" fillId="2" borderId="5" xfId="0" applyNumberFormat="1" applyFill="1" applyBorder="1"/>
    <xf numFmtId="0" fontId="0" fillId="2" borderId="10" xfId="0" applyFill="1" applyBorder="1"/>
    <xf numFmtId="0" fontId="0" fillId="3" borderId="10" xfId="0" applyFill="1" applyBorder="1"/>
    <xf numFmtId="0" fontId="0" fillId="3" borderId="11" xfId="0" applyFill="1" applyBorder="1"/>
    <xf numFmtId="0" fontId="0" fillId="2" borderId="5" xfId="0" applyFill="1" applyBorder="1"/>
    <xf numFmtId="0" fontId="0" fillId="0" borderId="0" xfId="0" applyBorder="1"/>
    <xf numFmtId="0" fontId="0" fillId="0" borderId="0" xfId="0" applyBorder="1"/>
    <xf numFmtId="0" fontId="2" fillId="2" borderId="16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 applyBorder="1"/>
    <xf numFmtId="0" fontId="0" fillId="3" borderId="7" xfId="0" applyFill="1" applyBorder="1"/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topLeftCell="A47" zoomScale="98" zoomScaleNormal="98" workbookViewId="0">
      <selection activeCell="D69" sqref="D69"/>
    </sheetView>
  </sheetViews>
  <sheetFormatPr defaultRowHeight="15" x14ac:dyDescent="0.25"/>
  <cols>
    <col min="1" max="1" width="9.28515625" customWidth="1"/>
    <col min="2" max="2" width="47.42578125" bestFit="1" customWidth="1"/>
    <col min="3" max="3" width="4.140625" bestFit="1" customWidth="1"/>
    <col min="4" max="4" width="15.140625" style="3" bestFit="1" customWidth="1"/>
    <col min="5" max="5" width="15.140625" style="2" bestFit="1" customWidth="1"/>
    <col min="7" max="7" width="11.7109375" customWidth="1"/>
    <col min="8" max="8" width="17.7109375" bestFit="1" customWidth="1"/>
    <col min="9" max="9" width="14.5703125" bestFit="1" customWidth="1"/>
    <col min="10" max="10" width="41.42578125" bestFit="1" customWidth="1"/>
    <col min="11" max="11" width="16.85546875" bestFit="1" customWidth="1"/>
  </cols>
  <sheetData>
    <row r="1" spans="1:11" x14ac:dyDescent="0.25">
      <c r="A1" s="107" t="s">
        <v>0</v>
      </c>
      <c r="B1" s="108"/>
      <c r="C1" s="108"/>
      <c r="D1" s="108"/>
      <c r="E1" s="108"/>
    </row>
    <row r="2" spans="1:11" ht="15.75" thickBot="1" x14ac:dyDescent="0.3">
      <c r="A2" s="109"/>
      <c r="B2" s="110"/>
      <c r="C2" s="110"/>
      <c r="D2" s="110"/>
      <c r="E2" s="110"/>
    </row>
    <row r="3" spans="1:11" ht="15.75" thickBot="1" x14ac:dyDescent="0.3">
      <c r="A3" s="58" t="s">
        <v>131</v>
      </c>
      <c r="B3" s="59" t="s">
        <v>132</v>
      </c>
      <c r="C3" s="58" t="s">
        <v>133</v>
      </c>
      <c r="D3" s="60" t="s">
        <v>134</v>
      </c>
      <c r="E3" s="61" t="s">
        <v>135</v>
      </c>
      <c r="G3" s="62" t="s">
        <v>136</v>
      </c>
      <c r="H3" s="62"/>
      <c r="I3" s="62"/>
      <c r="J3" s="62"/>
      <c r="K3" s="13"/>
    </row>
    <row r="4" spans="1:11" ht="15.75" thickBot="1" x14ac:dyDescent="0.3">
      <c r="A4" s="17" t="s">
        <v>1</v>
      </c>
      <c r="B4" s="5" t="s">
        <v>2</v>
      </c>
      <c r="C4" s="9"/>
      <c r="D4" s="11">
        <v>5000000</v>
      </c>
      <c r="E4" s="7"/>
      <c r="G4" s="58" t="s">
        <v>137</v>
      </c>
      <c r="H4" s="58" t="s">
        <v>138</v>
      </c>
      <c r="I4" s="58" t="s">
        <v>140</v>
      </c>
      <c r="J4" s="63" t="s">
        <v>139</v>
      </c>
      <c r="K4" s="13"/>
    </row>
    <row r="5" spans="1:11" x14ac:dyDescent="0.25">
      <c r="A5" s="17" t="s">
        <v>3</v>
      </c>
      <c r="B5" s="6" t="s">
        <v>4</v>
      </c>
      <c r="C5" s="9"/>
      <c r="D5" s="12">
        <v>208080282</v>
      </c>
      <c r="E5" s="7"/>
      <c r="G5" s="17" t="s">
        <v>141</v>
      </c>
      <c r="H5" s="14" t="s">
        <v>142</v>
      </c>
      <c r="I5" s="15">
        <v>104000000</v>
      </c>
      <c r="J5" s="16" t="s">
        <v>143</v>
      </c>
      <c r="K5" s="13"/>
    </row>
    <row r="6" spans="1:11" x14ac:dyDescent="0.25">
      <c r="A6" s="17" t="s">
        <v>5</v>
      </c>
      <c r="B6" s="6" t="s">
        <v>6</v>
      </c>
      <c r="C6" s="9"/>
      <c r="D6" s="12">
        <v>90405000</v>
      </c>
      <c r="E6" s="7"/>
      <c r="G6" s="17" t="s">
        <v>144</v>
      </c>
      <c r="H6" s="14" t="s">
        <v>145</v>
      </c>
      <c r="I6" s="15">
        <v>77500000</v>
      </c>
      <c r="J6" s="16" t="s">
        <v>146</v>
      </c>
      <c r="K6" s="13"/>
    </row>
    <row r="7" spans="1:11" ht="15.75" thickBot="1" x14ac:dyDescent="0.3">
      <c r="A7" s="17" t="s">
        <v>7</v>
      </c>
      <c r="B7" s="6" t="s">
        <v>8</v>
      </c>
      <c r="C7" s="9"/>
      <c r="D7" s="12">
        <v>181500000</v>
      </c>
      <c r="E7" s="7"/>
      <c r="G7" s="17" t="s">
        <v>147</v>
      </c>
      <c r="H7" s="14" t="s">
        <v>148</v>
      </c>
      <c r="I7" s="15">
        <v>50000000</v>
      </c>
      <c r="J7" s="16"/>
      <c r="K7" s="13"/>
    </row>
    <row r="8" spans="1:11" ht="15.75" thickBot="1" x14ac:dyDescent="0.3">
      <c r="A8" s="17" t="s">
        <v>9</v>
      </c>
      <c r="B8" s="6" t="s">
        <v>10</v>
      </c>
      <c r="C8" s="9"/>
      <c r="D8" s="12"/>
      <c r="E8" s="7">
        <v>10840000</v>
      </c>
      <c r="G8" s="111" t="s">
        <v>130</v>
      </c>
      <c r="H8" s="112"/>
      <c r="I8" s="64">
        <f>SUM(I5:I7)</f>
        <v>231500000</v>
      </c>
      <c r="J8" s="65"/>
      <c r="K8" s="13"/>
    </row>
    <row r="9" spans="1:11" x14ac:dyDescent="0.25">
      <c r="A9" s="17" t="s">
        <v>11</v>
      </c>
      <c r="B9" s="6" t="s">
        <v>12</v>
      </c>
      <c r="C9" s="9"/>
      <c r="D9" s="12">
        <v>2100000</v>
      </c>
      <c r="E9" s="7"/>
      <c r="G9" s="13"/>
      <c r="H9" s="13"/>
      <c r="I9" s="13"/>
      <c r="J9" s="13"/>
      <c r="K9" s="13"/>
    </row>
    <row r="10" spans="1:11" ht="15.75" thickBot="1" x14ac:dyDescent="0.3">
      <c r="A10" s="17" t="s">
        <v>13</v>
      </c>
      <c r="B10" s="6" t="s">
        <v>14</v>
      </c>
      <c r="C10" s="9"/>
      <c r="D10" s="12"/>
      <c r="E10" s="7"/>
      <c r="G10" s="62" t="s">
        <v>149</v>
      </c>
      <c r="H10" s="62"/>
      <c r="I10" s="62"/>
      <c r="J10" s="62"/>
      <c r="K10" s="62"/>
    </row>
    <row r="11" spans="1:11" ht="15.75" thickBot="1" x14ac:dyDescent="0.3">
      <c r="A11" s="17" t="s">
        <v>15</v>
      </c>
      <c r="B11" s="6" t="s">
        <v>16</v>
      </c>
      <c r="C11" s="9"/>
      <c r="D11" s="12">
        <v>891600000</v>
      </c>
      <c r="E11" s="7"/>
      <c r="G11" s="58" t="s">
        <v>150</v>
      </c>
      <c r="H11" s="58" t="s">
        <v>151</v>
      </c>
      <c r="I11" s="58" t="s">
        <v>152</v>
      </c>
      <c r="J11" s="58" t="s">
        <v>153</v>
      </c>
      <c r="K11" s="58" t="s">
        <v>154</v>
      </c>
    </row>
    <row r="12" spans="1:11" x14ac:dyDescent="0.25">
      <c r="A12" s="17" t="s">
        <v>17</v>
      </c>
      <c r="B12" s="6" t="s">
        <v>18</v>
      </c>
      <c r="C12" s="9"/>
      <c r="D12" s="12">
        <v>2580000</v>
      </c>
      <c r="E12" s="7"/>
      <c r="G12" s="17" t="s">
        <v>155</v>
      </c>
      <c r="H12" s="14" t="s">
        <v>156</v>
      </c>
      <c r="I12" s="17">
        <v>3</v>
      </c>
      <c r="J12" s="15">
        <v>21000000</v>
      </c>
      <c r="K12" s="15">
        <f>J12*I12</f>
        <v>63000000</v>
      </c>
    </row>
    <row r="13" spans="1:11" x14ac:dyDescent="0.25">
      <c r="A13" s="17" t="s">
        <v>19</v>
      </c>
      <c r="B13" s="6" t="s">
        <v>20</v>
      </c>
      <c r="C13" s="9"/>
      <c r="D13" s="12">
        <v>5900000</v>
      </c>
      <c r="E13" s="7"/>
      <c r="G13" s="17" t="s">
        <v>157</v>
      </c>
      <c r="H13" s="14" t="s">
        <v>158</v>
      </c>
      <c r="I13" s="17">
        <v>2</v>
      </c>
      <c r="J13" s="15">
        <v>18750000</v>
      </c>
      <c r="K13" s="15">
        <f>J13*I13</f>
        <v>37500000</v>
      </c>
    </row>
    <row r="14" spans="1:11" ht="15.75" thickBot="1" x14ac:dyDescent="0.3">
      <c r="A14" s="17" t="s">
        <v>21</v>
      </c>
      <c r="B14" s="6" t="s">
        <v>22</v>
      </c>
      <c r="C14" s="9"/>
      <c r="D14" s="12">
        <v>19600000</v>
      </c>
      <c r="E14" s="7"/>
      <c r="G14" s="17" t="s">
        <v>159</v>
      </c>
      <c r="H14" s="14" t="s">
        <v>160</v>
      </c>
      <c r="I14" s="17">
        <v>1</v>
      </c>
      <c r="J14" s="15">
        <v>15000000</v>
      </c>
      <c r="K14" s="15">
        <f>J14*I14</f>
        <v>15000000</v>
      </c>
    </row>
    <row r="15" spans="1:11" ht="15.75" thickBot="1" x14ac:dyDescent="0.3">
      <c r="A15" s="17" t="s">
        <v>23</v>
      </c>
      <c r="B15" s="6" t="s">
        <v>24</v>
      </c>
      <c r="C15" s="9"/>
      <c r="D15" s="12">
        <v>32000000</v>
      </c>
      <c r="E15" s="7"/>
      <c r="G15" s="111" t="s">
        <v>161</v>
      </c>
      <c r="H15" s="112"/>
      <c r="I15" s="66">
        <f>SUM(I12:I14)</f>
        <v>6</v>
      </c>
      <c r="J15" s="67"/>
      <c r="K15" s="64">
        <f>SUM(K12:K14)</f>
        <v>115500000</v>
      </c>
    </row>
    <row r="16" spans="1:11" x14ac:dyDescent="0.25">
      <c r="A16" s="17" t="s">
        <v>25</v>
      </c>
      <c r="B16" s="6" t="s">
        <v>26</v>
      </c>
      <c r="C16" s="9"/>
      <c r="D16" s="12">
        <v>31200000</v>
      </c>
      <c r="E16" s="7"/>
    </row>
    <row r="17" spans="1:8" x14ac:dyDescent="0.25">
      <c r="A17" s="17" t="s">
        <v>27</v>
      </c>
      <c r="B17" s="6" t="s">
        <v>28</v>
      </c>
      <c r="C17" s="9"/>
      <c r="D17" s="12">
        <v>3000000</v>
      </c>
      <c r="E17" s="7"/>
    </row>
    <row r="18" spans="1:8" x14ac:dyDescent="0.25">
      <c r="A18" s="17" t="s">
        <v>29</v>
      </c>
      <c r="B18" s="6" t="s">
        <v>30</v>
      </c>
      <c r="C18" s="9"/>
      <c r="D18" s="12">
        <v>165000000</v>
      </c>
      <c r="E18" s="7"/>
      <c r="H18" s="4"/>
    </row>
    <row r="19" spans="1:8" x14ac:dyDescent="0.25">
      <c r="A19" s="17" t="s">
        <v>31</v>
      </c>
      <c r="B19" s="6" t="s">
        <v>32</v>
      </c>
      <c r="C19" s="9"/>
      <c r="D19" s="12">
        <v>210000000</v>
      </c>
      <c r="E19" s="7"/>
    </row>
    <row r="20" spans="1:8" x14ac:dyDescent="0.25">
      <c r="A20" s="17" t="s">
        <v>33</v>
      </c>
      <c r="B20" s="6" t="s">
        <v>34</v>
      </c>
      <c r="C20" s="9"/>
      <c r="D20" s="12"/>
      <c r="E20" s="7">
        <v>105000000</v>
      </c>
    </row>
    <row r="21" spans="1:8" x14ac:dyDescent="0.25">
      <c r="A21" s="17" t="s">
        <v>35</v>
      </c>
      <c r="B21" s="6" t="s">
        <v>36</v>
      </c>
      <c r="C21" s="9"/>
      <c r="D21" s="12">
        <v>175000000</v>
      </c>
      <c r="E21" s="7"/>
    </row>
    <row r="22" spans="1:8" x14ac:dyDescent="0.25">
      <c r="A22" s="17" t="s">
        <v>37</v>
      </c>
      <c r="B22" s="6" t="s">
        <v>38</v>
      </c>
      <c r="C22" s="9"/>
      <c r="D22" s="12"/>
      <c r="E22" s="7">
        <v>108862304</v>
      </c>
    </row>
    <row r="23" spans="1:8" x14ac:dyDescent="0.25">
      <c r="A23" s="17" t="s">
        <v>39</v>
      </c>
      <c r="B23" s="6" t="s">
        <v>40</v>
      </c>
      <c r="C23" s="9"/>
      <c r="D23" s="12">
        <v>220000000</v>
      </c>
      <c r="E23" s="7"/>
    </row>
    <row r="24" spans="1:8" x14ac:dyDescent="0.25">
      <c r="A24" s="17" t="s">
        <v>41</v>
      </c>
      <c r="B24" s="6" t="s">
        <v>38</v>
      </c>
      <c r="C24" s="9"/>
      <c r="D24" s="12"/>
      <c r="E24" s="7">
        <v>188240740</v>
      </c>
    </row>
    <row r="25" spans="1:8" x14ac:dyDescent="0.25">
      <c r="A25" s="17" t="s">
        <v>42</v>
      </c>
      <c r="B25" s="6" t="s">
        <v>43</v>
      </c>
      <c r="C25" s="9"/>
      <c r="D25" s="12"/>
      <c r="E25" s="7">
        <v>196000000</v>
      </c>
    </row>
    <row r="26" spans="1:8" x14ac:dyDescent="0.25">
      <c r="A26" s="17" t="s">
        <v>44</v>
      </c>
      <c r="B26" s="6" t="s">
        <v>45</v>
      </c>
      <c r="C26" s="9"/>
      <c r="D26" s="12"/>
      <c r="E26" s="7"/>
    </row>
    <row r="27" spans="1:8" x14ac:dyDescent="0.25">
      <c r="A27" s="17" t="s">
        <v>46</v>
      </c>
      <c r="B27" s="6" t="s">
        <v>47</v>
      </c>
      <c r="C27" s="9"/>
      <c r="D27" s="12"/>
      <c r="E27" s="7"/>
    </row>
    <row r="28" spans="1:8" x14ac:dyDescent="0.25">
      <c r="A28" s="17" t="s">
        <v>48</v>
      </c>
      <c r="B28" s="6" t="s">
        <v>49</v>
      </c>
      <c r="C28" s="9"/>
      <c r="D28" s="12"/>
      <c r="E28" s="7">
        <v>23520000</v>
      </c>
    </row>
    <row r="29" spans="1:8" x14ac:dyDescent="0.25">
      <c r="A29" s="17" t="s">
        <v>50</v>
      </c>
      <c r="B29" s="6" t="s">
        <v>51</v>
      </c>
      <c r="C29" s="9"/>
      <c r="D29" s="12"/>
      <c r="E29" s="7"/>
    </row>
    <row r="30" spans="1:8" x14ac:dyDescent="0.25">
      <c r="A30" s="17" t="s">
        <v>52</v>
      </c>
      <c r="B30" s="6" t="s">
        <v>53</v>
      </c>
      <c r="C30" s="9"/>
      <c r="D30" s="12"/>
      <c r="E30" s="7"/>
    </row>
    <row r="31" spans="1:8" x14ac:dyDescent="0.25">
      <c r="A31" s="17" t="s">
        <v>54</v>
      </c>
      <c r="B31" s="6" t="s">
        <v>55</v>
      </c>
      <c r="C31" s="9"/>
      <c r="D31" s="12"/>
      <c r="E31" s="7"/>
    </row>
    <row r="32" spans="1:8" x14ac:dyDescent="0.25">
      <c r="A32" s="17" t="s">
        <v>56</v>
      </c>
      <c r="B32" s="6" t="s">
        <v>57</v>
      </c>
      <c r="C32" s="9"/>
      <c r="D32" s="12"/>
      <c r="E32" s="7">
        <v>301909436</v>
      </c>
    </row>
    <row r="33" spans="1:5" x14ac:dyDescent="0.25">
      <c r="A33" s="17" t="s">
        <v>58</v>
      </c>
      <c r="B33" s="6" t="s">
        <v>59</v>
      </c>
      <c r="C33" s="9"/>
      <c r="D33" s="12"/>
      <c r="E33" s="7">
        <v>700000000</v>
      </c>
    </row>
    <row r="34" spans="1:5" x14ac:dyDescent="0.25">
      <c r="A34" s="17" t="s">
        <v>60</v>
      </c>
      <c r="B34" s="6" t="s">
        <v>61</v>
      </c>
      <c r="C34" s="9"/>
      <c r="D34" s="12"/>
      <c r="E34" s="7">
        <v>576000000</v>
      </c>
    </row>
    <row r="35" spans="1:5" x14ac:dyDescent="0.25">
      <c r="A35" s="17" t="s">
        <v>62</v>
      </c>
      <c r="B35" s="6" t="s">
        <v>63</v>
      </c>
      <c r="C35" s="9"/>
      <c r="D35" s="12"/>
      <c r="E35" s="7"/>
    </row>
    <row r="36" spans="1:5" x14ac:dyDescent="0.25">
      <c r="A36" s="17" t="s">
        <v>64</v>
      </c>
      <c r="B36" s="6" t="s">
        <v>65</v>
      </c>
      <c r="C36" s="9"/>
      <c r="D36" s="12"/>
      <c r="E36" s="7"/>
    </row>
    <row r="37" spans="1:5" x14ac:dyDescent="0.25">
      <c r="A37" s="17" t="s">
        <v>66</v>
      </c>
      <c r="B37" s="6" t="s">
        <v>67</v>
      </c>
      <c r="C37" s="9"/>
      <c r="D37" s="12"/>
      <c r="E37" s="7">
        <v>975700000</v>
      </c>
    </row>
    <row r="38" spans="1:5" x14ac:dyDescent="0.25">
      <c r="A38" s="17" t="s">
        <v>68</v>
      </c>
      <c r="B38" s="6" t="s">
        <v>69</v>
      </c>
      <c r="C38" s="9"/>
      <c r="D38" s="12">
        <v>9757000</v>
      </c>
      <c r="E38" s="7"/>
    </row>
    <row r="39" spans="1:5" x14ac:dyDescent="0.25">
      <c r="A39" s="17" t="s">
        <v>70</v>
      </c>
      <c r="B39" s="6" t="s">
        <v>71</v>
      </c>
      <c r="C39" s="9"/>
      <c r="D39" s="12">
        <v>29271000</v>
      </c>
      <c r="E39" s="7"/>
    </row>
    <row r="40" spans="1:5" x14ac:dyDescent="0.25">
      <c r="A40" s="17" t="s">
        <v>72</v>
      </c>
      <c r="B40" s="6" t="s">
        <v>73</v>
      </c>
      <c r="C40" s="9"/>
      <c r="D40" s="12">
        <v>682990000</v>
      </c>
      <c r="E40" s="7"/>
    </row>
    <row r="41" spans="1:5" x14ac:dyDescent="0.25">
      <c r="A41" s="17" t="s">
        <v>74</v>
      </c>
      <c r="B41" s="6" t="s">
        <v>75</v>
      </c>
      <c r="C41" s="9"/>
      <c r="D41" s="12"/>
      <c r="E41" s="7"/>
    </row>
    <row r="42" spans="1:5" x14ac:dyDescent="0.25">
      <c r="A42" s="17" t="s">
        <v>76</v>
      </c>
      <c r="B42" s="6" t="s">
        <v>77</v>
      </c>
      <c r="C42" s="9"/>
      <c r="D42" s="12"/>
      <c r="E42" s="7"/>
    </row>
    <row r="43" spans="1:5" x14ac:dyDescent="0.25">
      <c r="A43" s="17" t="s">
        <v>78</v>
      </c>
      <c r="B43" s="6" t="s">
        <v>79</v>
      </c>
      <c r="C43" s="9"/>
      <c r="D43" s="12"/>
      <c r="E43" s="7"/>
    </row>
    <row r="44" spans="1:5" x14ac:dyDescent="0.25">
      <c r="A44" s="17" t="s">
        <v>80</v>
      </c>
      <c r="B44" s="6" t="s">
        <v>81</v>
      </c>
      <c r="C44" s="9"/>
      <c r="D44" s="12">
        <v>50000000</v>
      </c>
      <c r="E44" s="7"/>
    </row>
    <row r="45" spans="1:5" x14ac:dyDescent="0.25">
      <c r="A45" s="17" t="s">
        <v>82</v>
      </c>
      <c r="B45" s="6" t="s">
        <v>83</v>
      </c>
      <c r="C45" s="9"/>
      <c r="D45" s="12"/>
      <c r="E45" s="7"/>
    </row>
    <row r="46" spans="1:5" x14ac:dyDescent="0.25">
      <c r="A46" s="17" t="s">
        <v>84</v>
      </c>
      <c r="B46" s="6" t="s">
        <v>85</v>
      </c>
      <c r="C46" s="9"/>
      <c r="D46" s="12"/>
      <c r="E46" s="7"/>
    </row>
    <row r="47" spans="1:5" x14ac:dyDescent="0.25">
      <c r="A47" s="17" t="s">
        <v>86</v>
      </c>
      <c r="B47" s="6" t="s">
        <v>87</v>
      </c>
      <c r="C47" s="9"/>
      <c r="D47" s="12"/>
      <c r="E47" s="7"/>
    </row>
    <row r="48" spans="1:5" x14ac:dyDescent="0.25">
      <c r="A48" s="17" t="s">
        <v>88</v>
      </c>
      <c r="B48" s="6" t="s">
        <v>89</v>
      </c>
      <c r="C48" s="9"/>
      <c r="D48" s="12"/>
      <c r="E48" s="7"/>
    </row>
    <row r="49" spans="1:5" x14ac:dyDescent="0.25">
      <c r="A49" s="17" t="s">
        <v>90</v>
      </c>
      <c r="B49" s="6" t="s">
        <v>91</v>
      </c>
      <c r="C49" s="9"/>
      <c r="D49" s="12"/>
      <c r="E49" s="7"/>
    </row>
    <row r="50" spans="1:5" x14ac:dyDescent="0.25">
      <c r="A50" s="17" t="s">
        <v>92</v>
      </c>
      <c r="B50" s="6" t="s">
        <v>93</v>
      </c>
      <c r="C50" s="9"/>
      <c r="D50" s="12">
        <v>100000000</v>
      </c>
      <c r="E50" s="7"/>
    </row>
    <row r="51" spans="1:5" x14ac:dyDescent="0.25">
      <c r="A51" s="17" t="s">
        <v>94</v>
      </c>
      <c r="B51" s="6" t="s">
        <v>95</v>
      </c>
      <c r="C51" s="9"/>
      <c r="D51" s="12">
        <v>12700000</v>
      </c>
      <c r="E51" s="7"/>
    </row>
    <row r="52" spans="1:5" x14ac:dyDescent="0.25">
      <c r="A52" s="17" t="s">
        <v>96</v>
      </c>
      <c r="B52" s="6" t="s">
        <v>97</v>
      </c>
      <c r="C52" s="9"/>
      <c r="D52" s="12">
        <v>6850000</v>
      </c>
      <c r="E52" s="7"/>
    </row>
    <row r="53" spans="1:5" x14ac:dyDescent="0.25">
      <c r="A53" s="17" t="s">
        <v>98</v>
      </c>
      <c r="B53" s="6" t="s">
        <v>99</v>
      </c>
      <c r="C53" s="9"/>
      <c r="D53" s="12">
        <v>1600000</v>
      </c>
      <c r="E53" s="7"/>
    </row>
    <row r="54" spans="1:5" x14ac:dyDescent="0.25">
      <c r="A54" s="17" t="s">
        <v>100</v>
      </c>
      <c r="B54" s="6" t="s">
        <v>101</v>
      </c>
      <c r="C54" s="9"/>
      <c r="D54" s="12"/>
      <c r="E54" s="7"/>
    </row>
    <row r="55" spans="1:5" x14ac:dyDescent="0.25">
      <c r="A55" s="17" t="s">
        <v>102</v>
      </c>
      <c r="B55" s="6" t="s">
        <v>103</v>
      </c>
      <c r="C55" s="9"/>
      <c r="D55" s="12"/>
      <c r="E55" s="7"/>
    </row>
    <row r="56" spans="1:5" x14ac:dyDescent="0.25">
      <c r="A56" s="17" t="s">
        <v>104</v>
      </c>
      <c r="B56" s="6" t="s">
        <v>105</v>
      </c>
      <c r="C56" s="9"/>
      <c r="D56" s="12"/>
      <c r="E56" s="7"/>
    </row>
    <row r="57" spans="1:5" x14ac:dyDescent="0.25">
      <c r="A57" s="17" t="s">
        <v>106</v>
      </c>
      <c r="B57" s="6" t="s">
        <v>107</v>
      </c>
      <c r="C57" s="9"/>
      <c r="D57" s="12"/>
      <c r="E57" s="7"/>
    </row>
    <row r="58" spans="1:5" x14ac:dyDescent="0.25">
      <c r="A58" s="17" t="s">
        <v>108</v>
      </c>
      <c r="B58" s="6" t="s">
        <v>109</v>
      </c>
      <c r="C58" s="9"/>
      <c r="D58" s="12"/>
      <c r="E58" s="7"/>
    </row>
    <row r="59" spans="1:5" x14ac:dyDescent="0.25">
      <c r="A59" s="17" t="s">
        <v>110</v>
      </c>
      <c r="B59" s="6" t="s">
        <v>111</v>
      </c>
      <c r="C59" s="9"/>
      <c r="D59" s="12"/>
      <c r="E59" s="7">
        <v>3500000</v>
      </c>
    </row>
    <row r="60" spans="1:5" x14ac:dyDescent="0.25">
      <c r="A60" s="17" t="s">
        <v>112</v>
      </c>
      <c r="B60" s="6" t="s">
        <v>113</v>
      </c>
      <c r="C60" s="9"/>
      <c r="D60" s="12"/>
      <c r="E60" s="7">
        <v>12045000</v>
      </c>
    </row>
    <row r="61" spans="1:5" x14ac:dyDescent="0.25">
      <c r="A61" s="17" t="s">
        <v>114</v>
      </c>
      <c r="B61" s="6" t="s">
        <v>115</v>
      </c>
      <c r="C61" s="9"/>
      <c r="D61" s="12"/>
      <c r="E61" s="7"/>
    </row>
    <row r="62" spans="1:5" x14ac:dyDescent="0.25">
      <c r="A62" s="17" t="s">
        <v>116</v>
      </c>
      <c r="B62" s="6" t="s">
        <v>117</v>
      </c>
      <c r="C62" s="9"/>
      <c r="D62" s="12"/>
      <c r="E62" s="7"/>
    </row>
    <row r="63" spans="1:5" x14ac:dyDescent="0.25">
      <c r="A63" s="17" t="s">
        <v>118</v>
      </c>
      <c r="B63" s="6" t="s">
        <v>119</v>
      </c>
      <c r="C63" s="9"/>
      <c r="D63" s="12"/>
      <c r="E63" s="7"/>
    </row>
    <row r="64" spans="1:5" x14ac:dyDescent="0.25">
      <c r="A64" s="17" t="s">
        <v>120</v>
      </c>
      <c r="B64" s="6" t="s">
        <v>121</v>
      </c>
      <c r="C64" s="9"/>
      <c r="D64" s="12"/>
      <c r="E64" s="7"/>
    </row>
    <row r="65" spans="1:5" x14ac:dyDescent="0.25">
      <c r="A65" s="17" t="s">
        <v>122</v>
      </c>
      <c r="B65" s="6" t="s">
        <v>123</v>
      </c>
      <c r="C65" s="9"/>
      <c r="D65" s="12">
        <v>55000</v>
      </c>
      <c r="E65" s="7"/>
    </row>
    <row r="66" spans="1:5" x14ac:dyDescent="0.25">
      <c r="A66" s="17" t="s">
        <v>124</v>
      </c>
      <c r="B66" s="6" t="s">
        <v>125</v>
      </c>
      <c r="C66" s="9"/>
      <c r="D66" s="12">
        <v>65429198</v>
      </c>
      <c r="E66" s="7"/>
    </row>
    <row r="67" spans="1:5" x14ac:dyDescent="0.25">
      <c r="A67" s="17" t="s">
        <v>126</v>
      </c>
      <c r="B67" s="6" t="s">
        <v>127</v>
      </c>
      <c r="C67" s="9"/>
      <c r="D67" s="12"/>
      <c r="E67" s="7"/>
    </row>
    <row r="68" spans="1:5" ht="15.75" thickBot="1" x14ac:dyDescent="0.3">
      <c r="A68" s="26" t="s">
        <v>128</v>
      </c>
      <c r="B68" s="8" t="s">
        <v>129</v>
      </c>
      <c r="C68" s="9"/>
      <c r="D68" s="12"/>
      <c r="E68" s="7"/>
    </row>
    <row r="69" spans="1:5" ht="15.75" thickBot="1" x14ac:dyDescent="0.3">
      <c r="A69" s="111" t="s">
        <v>130</v>
      </c>
      <c r="B69" s="112"/>
      <c r="C69" s="68"/>
      <c r="D69" s="69">
        <v>3201617480</v>
      </c>
      <c r="E69" s="70">
        <v>3201617480</v>
      </c>
    </row>
    <row r="70" spans="1:5" x14ac:dyDescent="0.25">
      <c r="A70" s="1"/>
      <c r="B70" s="1"/>
    </row>
    <row r="71" spans="1:5" x14ac:dyDescent="0.25">
      <c r="A71" s="1"/>
      <c r="B71" s="1"/>
    </row>
  </sheetData>
  <mergeCells count="4">
    <mergeCell ref="A1:E2"/>
    <mergeCell ref="G15:H15"/>
    <mergeCell ref="G8:H8"/>
    <mergeCell ref="A69:B6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showGridLines="0" workbookViewId="0">
      <selection activeCell="G16" sqref="G16"/>
    </sheetView>
  </sheetViews>
  <sheetFormatPr defaultRowHeight="15" x14ac:dyDescent="0.25"/>
  <cols>
    <col min="1" max="1" width="21.140625" bestFit="1" customWidth="1"/>
    <col min="2" max="2" width="9.42578125" bestFit="1" customWidth="1"/>
    <col min="3" max="3" width="9.5703125" bestFit="1" customWidth="1"/>
    <col min="4" max="4" width="32.85546875" bestFit="1" customWidth="1"/>
    <col min="5" max="5" width="4.140625" bestFit="1" customWidth="1"/>
    <col min="6" max="7" width="13.5703125" style="2" bestFit="1" customWidth="1"/>
    <col min="8" max="8" width="12.140625" bestFit="1" customWidth="1"/>
    <col min="9" max="9" width="10" bestFit="1" customWidth="1"/>
    <col min="10" max="11" width="12.42578125" style="2" bestFit="1" customWidth="1"/>
    <col min="12" max="12" width="10" bestFit="1" customWidth="1"/>
    <col min="13" max="14" width="12.42578125" style="2" bestFit="1" customWidth="1"/>
  </cols>
  <sheetData>
    <row r="1" spans="1:14" x14ac:dyDescent="0.25">
      <c r="A1" s="120" t="s">
        <v>162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4" ht="15.75" thickBot="1" x14ac:dyDescent="0.3">
      <c r="A2" s="120" t="s">
        <v>172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4" ht="15.75" thickBot="1" x14ac:dyDescent="0.3">
      <c r="A3" s="113" t="s">
        <v>131</v>
      </c>
      <c r="B3" s="113" t="s">
        <v>163</v>
      </c>
      <c r="C3" s="113" t="s">
        <v>164</v>
      </c>
      <c r="D3" s="113" t="s">
        <v>165</v>
      </c>
      <c r="E3" s="113" t="s">
        <v>133</v>
      </c>
      <c r="F3" s="118" t="s">
        <v>134</v>
      </c>
      <c r="G3" s="118" t="s">
        <v>135</v>
      </c>
      <c r="H3" s="74" t="s">
        <v>166</v>
      </c>
      <c r="I3" s="115" t="s">
        <v>168</v>
      </c>
      <c r="J3" s="116"/>
      <c r="K3" s="117"/>
      <c r="L3" s="115" t="s">
        <v>171</v>
      </c>
      <c r="M3" s="116"/>
      <c r="N3" s="117"/>
    </row>
    <row r="4" spans="1:14" ht="15.75" thickBot="1" x14ac:dyDescent="0.3">
      <c r="A4" s="114"/>
      <c r="B4" s="114"/>
      <c r="C4" s="114"/>
      <c r="D4" s="114"/>
      <c r="E4" s="114"/>
      <c r="F4" s="119"/>
      <c r="G4" s="119"/>
      <c r="H4" s="75" t="s">
        <v>167</v>
      </c>
      <c r="I4" s="58" t="s">
        <v>169</v>
      </c>
      <c r="J4" s="61" t="s">
        <v>170</v>
      </c>
      <c r="K4" s="61" t="s">
        <v>130</v>
      </c>
      <c r="L4" s="58" t="s">
        <v>169</v>
      </c>
      <c r="M4" s="61" t="s">
        <v>170</v>
      </c>
      <c r="N4" s="76" t="s">
        <v>130</v>
      </c>
    </row>
    <row r="5" spans="1:14" x14ac:dyDescent="0.25">
      <c r="A5" s="25" t="s">
        <v>3</v>
      </c>
      <c r="B5" s="24"/>
      <c r="C5" s="25">
        <v>1</v>
      </c>
      <c r="D5" s="24" t="str">
        <f>VLOOKUP(A5,'MASTER AKUN'!A4:E68,2,)</f>
        <v>Bank</v>
      </c>
      <c r="E5" s="24"/>
      <c r="F5" s="27">
        <f>G6+G7</f>
        <v>25000000</v>
      </c>
      <c r="G5" s="27"/>
      <c r="H5" s="25"/>
      <c r="I5" s="24"/>
      <c r="J5" s="27"/>
      <c r="K5" s="27"/>
      <c r="L5" s="24"/>
      <c r="M5" s="27"/>
      <c r="N5" s="31"/>
    </row>
    <row r="6" spans="1:14" x14ac:dyDescent="0.25">
      <c r="A6" s="17" t="s">
        <v>66</v>
      </c>
      <c r="B6" s="9"/>
      <c r="C6" s="17">
        <v>1</v>
      </c>
      <c r="D6" s="9" t="str">
        <f>VLOOKUP(A6,'MASTER AKUN'!A4:E68,2,)</f>
        <v>Penjualan</v>
      </c>
      <c r="E6" s="9"/>
      <c r="F6" s="28"/>
      <c r="G6" s="28">
        <v>22500000</v>
      </c>
      <c r="H6" s="17"/>
      <c r="I6" s="17"/>
      <c r="J6" s="28"/>
      <c r="K6" s="28"/>
      <c r="L6" s="9"/>
      <c r="M6" s="28"/>
      <c r="N6" s="7"/>
    </row>
    <row r="7" spans="1:14" x14ac:dyDescent="0.25">
      <c r="A7" s="17" t="s">
        <v>48</v>
      </c>
      <c r="B7" s="9"/>
      <c r="C7" s="17">
        <v>1</v>
      </c>
      <c r="D7" s="9" t="str">
        <f>VLOOKUP(A7,'MASTER AKUN'!A4:E68,2,)</f>
        <v>PPN Keluaran</v>
      </c>
      <c r="E7" s="9"/>
      <c r="F7" s="28"/>
      <c r="G7" s="28">
        <f>25000000*10%</f>
        <v>2500000</v>
      </c>
      <c r="H7" s="17"/>
      <c r="I7" s="17"/>
      <c r="J7" s="28"/>
      <c r="K7" s="28"/>
      <c r="L7" s="9"/>
      <c r="M7" s="28"/>
      <c r="N7" s="7"/>
    </row>
    <row r="8" spans="1:14" x14ac:dyDescent="0.25">
      <c r="A8" s="17" t="s">
        <v>72</v>
      </c>
      <c r="B8" s="9"/>
      <c r="C8" s="17">
        <v>1</v>
      </c>
      <c r="D8" s="9" t="str">
        <f>VLOOKUP(A8,'MASTER AKUN'!A4:E68,2,)</f>
        <v>Harga Pokok Penjualan</v>
      </c>
      <c r="E8" s="9"/>
      <c r="F8" s="28">
        <f>G9</f>
        <v>21000000</v>
      </c>
      <c r="G8" s="28"/>
      <c r="H8" s="17"/>
      <c r="I8" s="17"/>
      <c r="J8" s="28"/>
      <c r="K8" s="28"/>
      <c r="L8" s="9"/>
      <c r="M8" s="28"/>
      <c r="N8" s="7"/>
    </row>
    <row r="9" spans="1:14" ht="15.75" thickBot="1" x14ac:dyDescent="0.3">
      <c r="A9" s="26" t="s">
        <v>15</v>
      </c>
      <c r="B9" s="10"/>
      <c r="C9" s="26">
        <v>1</v>
      </c>
      <c r="D9" s="10" t="str">
        <f>VLOOKUP(A9,'MASTER AKUN'!A4:E68,2,)</f>
        <v>Persediaan Barang Dagang</v>
      </c>
      <c r="E9" s="10"/>
      <c r="F9" s="29"/>
      <c r="G9" s="29">
        <f>N9</f>
        <v>21000000</v>
      </c>
      <c r="H9" s="26" t="s">
        <v>155</v>
      </c>
      <c r="I9" s="26"/>
      <c r="J9" s="29"/>
      <c r="K9" s="29"/>
      <c r="L9" s="26">
        <v>1</v>
      </c>
      <c r="M9" s="29">
        <v>21000000</v>
      </c>
      <c r="N9" s="30">
        <f>M9*L9</f>
        <v>21000000</v>
      </c>
    </row>
    <row r="10" spans="1:14" x14ac:dyDescent="0.25">
      <c r="A10" s="25" t="s">
        <v>94</v>
      </c>
      <c r="B10" s="24"/>
      <c r="C10" s="25">
        <v>2</v>
      </c>
      <c r="D10" s="24" t="str">
        <f>VLOOKUP(A10,'MASTER AKUN'!A4:E65,2,)</f>
        <v>Biaya Listrik, Telp dan Air</v>
      </c>
      <c r="E10" s="24"/>
      <c r="F10" s="27">
        <v>5600000</v>
      </c>
      <c r="G10" s="27"/>
      <c r="H10" s="25"/>
      <c r="I10" s="25"/>
      <c r="J10" s="27"/>
      <c r="K10" s="27"/>
      <c r="L10" s="24"/>
      <c r="M10" s="27"/>
      <c r="N10" s="31"/>
    </row>
    <row r="11" spans="1:14" ht="15.75" thickBot="1" x14ac:dyDescent="0.3">
      <c r="A11" s="26" t="s">
        <v>3</v>
      </c>
      <c r="B11" s="10"/>
      <c r="C11" s="26">
        <v>2</v>
      </c>
      <c r="D11" s="10" t="str">
        <f>VLOOKUP(A11,'MASTER AKUN'!A4:E68,2,0)</f>
        <v>Bank</v>
      </c>
      <c r="E11" s="10"/>
      <c r="F11" s="29"/>
      <c r="G11" s="29">
        <v>5600000</v>
      </c>
      <c r="H11" s="26"/>
      <c r="I11" s="26"/>
      <c r="J11" s="29"/>
      <c r="K11" s="29"/>
      <c r="L11" s="10"/>
      <c r="M11" s="29"/>
      <c r="N11" s="30"/>
    </row>
    <row r="12" spans="1:14" x14ac:dyDescent="0.25">
      <c r="A12" s="32" t="s">
        <v>80</v>
      </c>
      <c r="B12" s="24"/>
      <c r="C12" s="25">
        <v>3</v>
      </c>
      <c r="D12" s="24" t="str">
        <f>VLOOKUP(A12,'MASTER AKUN'!A4:E68,2,)</f>
        <v>Biaya Gaji dan Upah penjualan</v>
      </c>
      <c r="E12" s="24"/>
      <c r="F12" s="27">
        <v>28000000</v>
      </c>
      <c r="G12" s="27"/>
      <c r="H12" s="25"/>
      <c r="I12" s="25"/>
      <c r="J12" s="27"/>
      <c r="K12" s="27"/>
      <c r="L12" s="24"/>
      <c r="M12" s="27"/>
      <c r="N12" s="31"/>
    </row>
    <row r="13" spans="1:14" ht="15.75" thickBot="1" x14ac:dyDescent="0.3">
      <c r="A13" s="33" t="s">
        <v>44</v>
      </c>
      <c r="B13" s="10"/>
      <c r="C13" s="26">
        <v>3</v>
      </c>
      <c r="D13" s="10" t="str">
        <f>VLOOKUP(A13,'MASTER AKUN'!A4:E69,2,)</f>
        <v>Biaya Gaji yang masih harus dibayar</v>
      </c>
      <c r="E13" s="10"/>
      <c r="F13" s="29"/>
      <c r="G13" s="29">
        <v>28000000</v>
      </c>
      <c r="H13" s="26"/>
      <c r="I13" s="26"/>
      <c r="J13" s="29"/>
      <c r="K13" s="29"/>
      <c r="L13" s="10"/>
      <c r="M13" s="29"/>
      <c r="N13" s="30"/>
    </row>
    <row r="14" spans="1:14" x14ac:dyDescent="0.25">
      <c r="A14" s="25" t="s">
        <v>98</v>
      </c>
      <c r="B14" s="19"/>
      <c r="C14" s="25">
        <v>4</v>
      </c>
      <c r="D14" s="24" t="str">
        <f>VLOOKUP(A14,'MASTER AKUN'!A4:D69,2,)</f>
        <v>Biaya Entertainment</v>
      </c>
      <c r="E14" s="24"/>
      <c r="F14" s="27">
        <v>475000</v>
      </c>
      <c r="G14" s="27"/>
      <c r="H14" s="25"/>
      <c r="I14" s="25"/>
      <c r="J14" s="27"/>
      <c r="K14" s="27"/>
      <c r="L14" s="24"/>
      <c r="M14" s="27"/>
      <c r="N14" s="31"/>
    </row>
    <row r="15" spans="1:14" ht="15.75" thickBot="1" x14ac:dyDescent="0.3">
      <c r="A15" s="26" t="s">
        <v>1</v>
      </c>
      <c r="B15" s="22"/>
      <c r="C15" s="26">
        <v>4</v>
      </c>
      <c r="D15" s="10" t="str">
        <f>VLOOKUP(A15,'MASTER AKUN'!A4:E69,2,)</f>
        <v>Kas Kecil</v>
      </c>
      <c r="E15" s="10"/>
      <c r="F15" s="29"/>
      <c r="G15" s="29">
        <v>475000</v>
      </c>
      <c r="H15" s="26"/>
      <c r="I15" s="26"/>
      <c r="J15" s="29"/>
      <c r="K15" s="29"/>
      <c r="L15" s="10"/>
      <c r="M15" s="29"/>
      <c r="N15" s="30"/>
    </row>
    <row r="16" spans="1:14" x14ac:dyDescent="0.25">
      <c r="A16" s="25" t="s">
        <v>70</v>
      </c>
      <c r="B16" s="20"/>
      <c r="C16" s="17">
        <v>5</v>
      </c>
      <c r="D16" s="9" t="str">
        <f>VLOOKUP(A16,'MASTER AKUN'!A4:E69,2,0)</f>
        <v>Retur Penjualan</v>
      </c>
      <c r="E16" s="9"/>
      <c r="F16" s="28">
        <v>22500000</v>
      </c>
      <c r="G16" s="28"/>
      <c r="H16" s="17"/>
      <c r="I16" s="17"/>
      <c r="J16" s="28"/>
      <c r="K16" s="28"/>
      <c r="L16" s="9"/>
      <c r="M16" s="28"/>
      <c r="N16" s="7"/>
    </row>
    <row r="17" spans="1:14" x14ac:dyDescent="0.25">
      <c r="A17" s="17" t="s">
        <v>48</v>
      </c>
      <c r="B17" s="21"/>
      <c r="C17" s="17">
        <v>5</v>
      </c>
      <c r="D17" s="9" t="str">
        <f>VLOOKUP(A17,'MASTER AKUN'!A4:E67,2,0)</f>
        <v>PPN Keluaran</v>
      </c>
      <c r="E17" s="9"/>
      <c r="F17" s="28">
        <v>2500000</v>
      </c>
      <c r="G17" s="28"/>
      <c r="H17" s="17"/>
      <c r="I17" s="17"/>
      <c r="J17" s="28"/>
      <c r="K17" s="28"/>
      <c r="L17" s="9"/>
      <c r="M17" s="28"/>
      <c r="N17" s="7"/>
    </row>
    <row r="18" spans="1:14" x14ac:dyDescent="0.25">
      <c r="A18" s="17" t="s">
        <v>3</v>
      </c>
      <c r="B18" s="21"/>
      <c r="C18" s="17">
        <v>5</v>
      </c>
      <c r="D18" s="9" t="str">
        <f>VLOOKUP(A18,'MASTER AKUN'!A4:E70,2,0)</f>
        <v>Bank</v>
      </c>
      <c r="E18" s="9"/>
      <c r="F18" s="28"/>
      <c r="G18" s="28">
        <v>25000000</v>
      </c>
      <c r="H18" s="17"/>
      <c r="I18" s="17"/>
      <c r="J18" s="28"/>
      <c r="K18" s="28"/>
      <c r="L18" s="9"/>
      <c r="M18" s="28"/>
      <c r="N18" s="7"/>
    </row>
    <row r="19" spans="1:14" x14ac:dyDescent="0.25">
      <c r="A19" s="17" t="s">
        <v>15</v>
      </c>
      <c r="B19" s="21"/>
      <c r="C19" s="17">
        <v>5</v>
      </c>
      <c r="D19" s="9" t="str">
        <f>VLOOKUP(A19,'MASTER AKUN'!A4:E68,2,)</f>
        <v>Persediaan Barang Dagang</v>
      </c>
      <c r="E19" s="9"/>
      <c r="F19" s="28">
        <f>G20</f>
        <v>21000000</v>
      </c>
      <c r="G19" s="28"/>
      <c r="H19" s="17" t="s">
        <v>155</v>
      </c>
      <c r="I19" s="17">
        <v>1</v>
      </c>
      <c r="J19" s="28">
        <v>21000000</v>
      </c>
      <c r="K19" s="28">
        <f>J19*I19</f>
        <v>21000000</v>
      </c>
      <c r="L19" s="9"/>
      <c r="M19" s="28"/>
      <c r="N19" s="7"/>
    </row>
    <row r="20" spans="1:14" ht="15.75" thickBot="1" x14ac:dyDescent="0.3">
      <c r="A20" s="26" t="s">
        <v>72</v>
      </c>
      <c r="B20" s="23"/>
      <c r="C20" s="26">
        <v>5</v>
      </c>
      <c r="D20" s="10" t="str">
        <f>VLOOKUP(A20,'MASTER AKUN'!A4:E68,2,)</f>
        <v>Harga Pokok Penjualan</v>
      </c>
      <c r="E20" s="10"/>
      <c r="F20" s="29"/>
      <c r="G20" s="29">
        <f>K19</f>
        <v>21000000</v>
      </c>
      <c r="H20" s="26"/>
      <c r="I20" s="10"/>
      <c r="J20" s="29"/>
      <c r="K20" s="29"/>
      <c r="L20" s="10"/>
      <c r="M20" s="29"/>
      <c r="N20" s="30"/>
    </row>
    <row r="21" spans="1:14" x14ac:dyDescent="0.25">
      <c r="C21" s="18"/>
      <c r="F21" s="71">
        <f>SUM(F5:F19)</f>
        <v>126075000</v>
      </c>
      <c r="G21" s="71">
        <f>SUM(G5:G20)</f>
        <v>126075000</v>
      </c>
    </row>
  </sheetData>
  <mergeCells count="11">
    <mergeCell ref="A1:N1"/>
    <mergeCell ref="A2:N2"/>
    <mergeCell ref="A3:A4"/>
    <mergeCell ref="B3:B4"/>
    <mergeCell ref="C3:C4"/>
    <mergeCell ref="I3:K3"/>
    <mergeCell ref="L3:N3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showGridLines="0" workbookViewId="0">
      <selection activeCell="H10" sqref="H10"/>
    </sheetView>
  </sheetViews>
  <sheetFormatPr defaultRowHeight="15" x14ac:dyDescent="0.25"/>
  <cols>
    <col min="1" max="1" width="9.7109375" customWidth="1"/>
    <col min="2" max="2" width="16.5703125" bestFit="1" customWidth="1"/>
    <col min="3" max="3" width="15.28515625" bestFit="1" customWidth="1"/>
    <col min="4" max="4" width="4.140625" bestFit="1" customWidth="1"/>
    <col min="5" max="5" width="17.42578125" style="2" customWidth="1"/>
    <col min="6" max="6" width="13.28515625" style="2" bestFit="1" customWidth="1"/>
    <col min="7" max="7" width="14.28515625" bestFit="1" customWidth="1"/>
    <col min="8" max="8" width="13.5703125" style="2" bestFit="1" customWidth="1"/>
  </cols>
  <sheetData>
    <row r="1" spans="1:8" x14ac:dyDescent="0.25">
      <c r="A1" s="121" t="s">
        <v>162</v>
      </c>
      <c r="B1" s="121"/>
      <c r="C1" s="121"/>
      <c r="D1" s="121"/>
      <c r="E1" s="121"/>
      <c r="F1" s="121"/>
      <c r="G1" s="121"/>
      <c r="H1" s="121"/>
    </row>
    <row r="2" spans="1:8" x14ac:dyDescent="0.25">
      <c r="A2" s="121" t="s">
        <v>186</v>
      </c>
      <c r="B2" s="121"/>
      <c r="C2" s="121"/>
      <c r="D2" s="121"/>
      <c r="E2" s="121"/>
      <c r="F2" s="121"/>
      <c r="G2" s="121"/>
      <c r="H2" s="121"/>
    </row>
    <row r="3" spans="1:8" x14ac:dyDescent="0.25">
      <c r="A3" s="40"/>
      <c r="B3" s="40"/>
      <c r="C3" s="40"/>
      <c r="D3" s="40"/>
      <c r="E3" s="44"/>
      <c r="F3" s="44"/>
      <c r="G3" s="40"/>
      <c r="H3" s="44"/>
    </row>
    <row r="4" spans="1:8" x14ac:dyDescent="0.25">
      <c r="A4" s="79" t="s">
        <v>184</v>
      </c>
      <c r="B4" s="79"/>
      <c r="C4" s="79" t="s">
        <v>1</v>
      </c>
      <c r="D4" s="79"/>
      <c r="E4" s="80"/>
      <c r="F4" s="80"/>
      <c r="G4" s="79"/>
      <c r="H4" s="80"/>
    </row>
    <row r="5" spans="1:8" x14ac:dyDescent="0.25">
      <c r="A5" s="79" t="s">
        <v>185</v>
      </c>
      <c r="B5" s="79"/>
      <c r="C5" s="79" t="str">
        <f>VLOOKUP(C4,'MASTER AKUN'!A4:E71,2,)</f>
        <v>Kas Kecil</v>
      </c>
      <c r="D5" s="79"/>
      <c r="E5" s="80"/>
      <c r="F5" s="80"/>
      <c r="G5" s="79"/>
      <c r="H5" s="80"/>
    </row>
    <row r="6" spans="1:8" ht="15.75" thickBot="1" x14ac:dyDescent="0.3">
      <c r="A6" s="79"/>
      <c r="B6" s="79"/>
      <c r="C6" s="79"/>
      <c r="D6" s="79"/>
      <c r="E6" s="80"/>
      <c r="F6" s="80"/>
      <c r="G6" s="79"/>
      <c r="H6" s="80"/>
    </row>
    <row r="7" spans="1:8" ht="15.75" thickBot="1" x14ac:dyDescent="0.3">
      <c r="A7" s="81" t="s">
        <v>163</v>
      </c>
      <c r="B7" s="81" t="s">
        <v>181</v>
      </c>
      <c r="C7" s="82" t="s">
        <v>182</v>
      </c>
      <c r="D7" s="81" t="s">
        <v>133</v>
      </c>
      <c r="E7" s="83" t="s">
        <v>134</v>
      </c>
      <c r="F7" s="84" t="s">
        <v>135</v>
      </c>
      <c r="G7" s="122" t="s">
        <v>183</v>
      </c>
      <c r="H7" s="123"/>
    </row>
    <row r="8" spans="1:8" ht="15.75" thickBot="1" x14ac:dyDescent="0.3">
      <c r="A8" s="85"/>
      <c r="B8" s="85"/>
      <c r="C8" s="86"/>
      <c r="D8" s="85"/>
      <c r="E8" s="87"/>
      <c r="F8" s="88"/>
      <c r="G8" s="89" t="s">
        <v>134</v>
      </c>
      <c r="H8" s="90" t="s">
        <v>135</v>
      </c>
    </row>
    <row r="9" spans="1:8" x14ac:dyDescent="0.25">
      <c r="A9" s="9"/>
      <c r="B9" s="9"/>
      <c r="C9" s="6" t="s">
        <v>179</v>
      </c>
      <c r="D9" s="9"/>
      <c r="E9" s="7"/>
      <c r="G9" s="39">
        <f>VLOOKUP(C4,'MASTER AKUN'!A4:E69,4)</f>
        <v>5000000</v>
      </c>
      <c r="H9" s="28"/>
    </row>
    <row r="10" spans="1:8" ht="15.75" thickBot="1" x14ac:dyDescent="0.3">
      <c r="A10" s="10"/>
      <c r="B10" s="26">
        <v>4</v>
      </c>
      <c r="C10" s="8" t="s">
        <v>180</v>
      </c>
      <c r="D10" s="10"/>
      <c r="E10" s="30"/>
      <c r="F10" s="29">
        <f ca="1">SUMIF('JURNAL UMUM'!A5:N20,'BUKU BESAR'!C4,'JURNAL UMUM'!G5:N20)</f>
        <v>475000</v>
      </c>
      <c r="G10" s="38">
        <f ca="1">G9-F10</f>
        <v>4525000</v>
      </c>
      <c r="H10" s="29"/>
    </row>
    <row r="12" spans="1:8" x14ac:dyDescent="0.25">
      <c r="A12" s="79" t="s">
        <v>184</v>
      </c>
      <c r="B12" s="79"/>
      <c r="C12" s="79" t="s">
        <v>3</v>
      </c>
      <c r="D12" s="79"/>
      <c r="E12" s="80"/>
      <c r="F12" s="80"/>
      <c r="G12" s="79"/>
      <c r="H12" s="80"/>
    </row>
    <row r="13" spans="1:8" x14ac:dyDescent="0.25">
      <c r="A13" s="79" t="s">
        <v>185</v>
      </c>
      <c r="B13" s="79"/>
      <c r="C13" s="79" t="str">
        <f>VLOOKUP(C12,'MASTER AKUN'!A4:E69,2)</f>
        <v>Bank</v>
      </c>
      <c r="D13" s="79"/>
      <c r="E13" s="80"/>
      <c r="F13" s="80"/>
      <c r="G13" s="79"/>
      <c r="H13" s="80"/>
    </row>
    <row r="14" spans="1:8" ht="15.75" thickBot="1" x14ac:dyDescent="0.3">
      <c r="A14" s="79"/>
      <c r="B14" s="79"/>
      <c r="C14" s="79"/>
      <c r="D14" s="79"/>
      <c r="E14" s="80"/>
      <c r="F14" s="80"/>
      <c r="G14" s="79"/>
      <c r="H14" s="80"/>
    </row>
    <row r="15" spans="1:8" x14ac:dyDescent="0.25">
      <c r="A15" s="82" t="s">
        <v>163</v>
      </c>
      <c r="B15" s="91" t="s">
        <v>181</v>
      </c>
      <c r="C15" s="91" t="s">
        <v>182</v>
      </c>
      <c r="D15" s="91" t="s">
        <v>133</v>
      </c>
      <c r="E15" s="92" t="s">
        <v>134</v>
      </c>
      <c r="F15" s="92" t="s">
        <v>135</v>
      </c>
      <c r="G15" s="122" t="s">
        <v>183</v>
      </c>
      <c r="H15" s="123"/>
    </row>
    <row r="16" spans="1:8" x14ac:dyDescent="0.25">
      <c r="A16" s="93"/>
      <c r="B16" s="94"/>
      <c r="C16" s="94"/>
      <c r="D16" s="94"/>
      <c r="E16" s="95"/>
      <c r="F16" s="95"/>
      <c r="G16" s="94" t="s">
        <v>134</v>
      </c>
      <c r="H16" s="96" t="s">
        <v>135</v>
      </c>
    </row>
    <row r="17" spans="1:8" x14ac:dyDescent="0.25">
      <c r="A17" s="6"/>
      <c r="B17" s="72"/>
      <c r="C17" s="72" t="s">
        <v>179</v>
      </c>
      <c r="D17" s="72"/>
      <c r="E17" s="77">
        <f ca="1">SUMIF('JURNAL UMUM'!A5:N20,'BUKU BESAR'!C12,'JURNAL UMUM'!F5:F22)</f>
        <v>25000000</v>
      </c>
      <c r="F17" s="77"/>
      <c r="G17" s="36">
        <f>VLOOKUP(C12,'MASTER AKUN'!A4:E70,4)</f>
        <v>208080282</v>
      </c>
      <c r="H17" s="7"/>
    </row>
    <row r="18" spans="1:8" x14ac:dyDescent="0.25">
      <c r="A18" s="6"/>
      <c r="B18" s="73">
        <v>1</v>
      </c>
      <c r="C18" s="72" t="s">
        <v>187</v>
      </c>
      <c r="D18" s="72"/>
      <c r="E18" s="77"/>
      <c r="F18" s="77">
        <f ca="1">SUMIF('JURNAL UMUM'!A10:N11,'BUKU BESAR'!C12,'JURNAL UMUM'!G10:G11)</f>
        <v>5600000</v>
      </c>
      <c r="G18" s="36">
        <f ca="1">G17+E17</f>
        <v>233080282</v>
      </c>
      <c r="H18" s="7"/>
    </row>
    <row r="19" spans="1:8" x14ac:dyDescent="0.25">
      <c r="A19" s="6"/>
      <c r="B19" s="73">
        <v>2</v>
      </c>
      <c r="C19" s="72" t="s">
        <v>188</v>
      </c>
      <c r="D19" s="72"/>
      <c r="E19" s="77"/>
      <c r="F19" s="77">
        <f ca="1">SUMIF('JURNAL UMUM'!A16:N20,'BUKU BESAR'!C12,'JURNAL UMUM'!G16:G20)</f>
        <v>25000000</v>
      </c>
      <c r="G19" s="36">
        <f ca="1">G18+F18</f>
        <v>238680282</v>
      </c>
      <c r="H19" s="7"/>
    </row>
    <row r="20" spans="1:8" ht="15.75" thickBot="1" x14ac:dyDescent="0.3">
      <c r="A20" s="8"/>
      <c r="B20" s="34">
        <v>5</v>
      </c>
      <c r="C20" s="22" t="s">
        <v>189</v>
      </c>
      <c r="D20" s="22"/>
      <c r="E20" s="78"/>
      <c r="F20" s="78"/>
      <c r="G20" s="37">
        <f ca="1">G19+F19</f>
        <v>263680282</v>
      </c>
      <c r="H20" s="30"/>
    </row>
    <row r="22" spans="1:8" x14ac:dyDescent="0.25">
      <c r="A22" s="79" t="s">
        <v>184</v>
      </c>
      <c r="B22" s="79"/>
      <c r="C22" s="79" t="s">
        <v>15</v>
      </c>
      <c r="D22" s="79"/>
      <c r="E22" s="80"/>
      <c r="F22" s="80"/>
      <c r="G22" s="79"/>
      <c r="H22" s="80"/>
    </row>
    <row r="23" spans="1:8" x14ac:dyDescent="0.25">
      <c r="A23" s="79" t="s">
        <v>185</v>
      </c>
      <c r="B23" s="79"/>
      <c r="C23" s="79" t="str">
        <f>VLOOKUP(C22,'MASTER AKUN'!A4:E69,2,)</f>
        <v>Persediaan Barang Dagang</v>
      </c>
      <c r="D23" s="79"/>
      <c r="E23" s="80"/>
      <c r="F23" s="80"/>
      <c r="G23" s="79"/>
      <c r="H23" s="80"/>
    </row>
    <row r="24" spans="1:8" ht="15.75" thickBot="1" x14ac:dyDescent="0.3">
      <c r="A24" s="79"/>
      <c r="B24" s="79"/>
      <c r="C24" s="79"/>
      <c r="D24" s="79"/>
      <c r="E24" s="80"/>
      <c r="F24" s="80"/>
      <c r="G24" s="79"/>
      <c r="H24" s="80"/>
    </row>
    <row r="25" spans="1:8" x14ac:dyDescent="0.25">
      <c r="A25" s="82" t="s">
        <v>163</v>
      </c>
      <c r="B25" s="91" t="s">
        <v>181</v>
      </c>
      <c r="C25" s="91" t="s">
        <v>182</v>
      </c>
      <c r="D25" s="91" t="s">
        <v>133</v>
      </c>
      <c r="E25" s="92" t="s">
        <v>134</v>
      </c>
      <c r="F25" s="92" t="s">
        <v>135</v>
      </c>
      <c r="G25" s="122" t="s">
        <v>183</v>
      </c>
      <c r="H25" s="123"/>
    </row>
    <row r="26" spans="1:8" x14ac:dyDescent="0.25">
      <c r="A26" s="93"/>
      <c r="B26" s="94"/>
      <c r="C26" s="94"/>
      <c r="D26" s="94"/>
      <c r="E26" s="95"/>
      <c r="F26" s="95"/>
      <c r="G26" s="94" t="s">
        <v>134</v>
      </c>
      <c r="H26" s="96" t="s">
        <v>135</v>
      </c>
    </row>
    <row r="27" spans="1:8" x14ac:dyDescent="0.25">
      <c r="A27" s="6"/>
      <c r="B27" s="72"/>
      <c r="C27" s="72" t="s">
        <v>179</v>
      </c>
      <c r="D27" s="72"/>
      <c r="E27" s="77"/>
      <c r="F27" s="77"/>
      <c r="G27" s="36">
        <f>VLOOKUP(C22,'MASTER AKUN'!A4:E69,4)</f>
        <v>891600000</v>
      </c>
      <c r="H27" s="7"/>
    </row>
    <row r="28" spans="1:8" x14ac:dyDescent="0.25">
      <c r="A28" s="6"/>
      <c r="B28" s="73">
        <v>1</v>
      </c>
      <c r="C28" s="72" t="s">
        <v>187</v>
      </c>
      <c r="D28" s="72"/>
      <c r="E28" s="77"/>
      <c r="F28" s="77">
        <f ca="1">SUMIF('JURNAL UMUM'!A5:N20,'BUKU BESAR'!C22,'JURNAL UMUM'!G5:G21)</f>
        <v>21000000</v>
      </c>
      <c r="G28" s="36">
        <f ca="1">G27+F28</f>
        <v>912600000</v>
      </c>
      <c r="H28" s="7"/>
    </row>
    <row r="29" spans="1:8" ht="15.75" thickBot="1" x14ac:dyDescent="0.3">
      <c r="A29" s="8"/>
      <c r="B29" s="34">
        <v>5</v>
      </c>
      <c r="C29" s="22" t="s">
        <v>189</v>
      </c>
      <c r="D29" s="22"/>
      <c r="E29" s="78">
        <f ca="1">SUMIF('JURNAL UMUM'!A5:N20,'BUKU BESAR'!C22,'JURNAL UMUM'!F5:F21)</f>
        <v>21000000</v>
      </c>
      <c r="F29" s="78"/>
      <c r="G29" s="37">
        <f ca="1">G28-E29</f>
        <v>891600000</v>
      </c>
      <c r="H29" s="30"/>
    </row>
    <row r="30" spans="1:8" x14ac:dyDescent="0.25">
      <c r="A30" s="41"/>
      <c r="B30" s="41"/>
      <c r="C30" s="41"/>
      <c r="D30" s="41"/>
      <c r="G30" s="41"/>
    </row>
    <row r="31" spans="1:8" x14ac:dyDescent="0.25">
      <c r="A31" s="79" t="s">
        <v>184</v>
      </c>
      <c r="B31" s="79"/>
      <c r="C31" s="79" t="s">
        <v>44</v>
      </c>
      <c r="D31" s="79"/>
      <c r="E31" s="80"/>
      <c r="F31" s="80"/>
      <c r="G31" s="79"/>
      <c r="H31" s="80"/>
    </row>
    <row r="32" spans="1:8" x14ac:dyDescent="0.25">
      <c r="A32" s="79" t="s">
        <v>185</v>
      </c>
      <c r="B32" s="79"/>
      <c r="C32" s="79" t="str">
        <f>VLOOKUP(C31,'MASTER AKUN'!A4:E69,2,)</f>
        <v>Biaya Gaji yang masih harus dibayar</v>
      </c>
      <c r="D32" s="79"/>
      <c r="E32" s="80"/>
      <c r="F32" s="80"/>
      <c r="G32" s="79"/>
      <c r="H32" s="80"/>
    </row>
    <row r="33" spans="1:8" ht="15.75" thickBot="1" x14ac:dyDescent="0.3">
      <c r="A33" s="79"/>
      <c r="B33" s="79"/>
      <c r="C33" s="79"/>
      <c r="D33" s="79"/>
      <c r="E33" s="80"/>
      <c r="F33" s="80"/>
      <c r="G33" s="79"/>
      <c r="H33" s="80"/>
    </row>
    <row r="34" spans="1:8" x14ac:dyDescent="0.25">
      <c r="A34" s="82" t="s">
        <v>163</v>
      </c>
      <c r="B34" s="91" t="s">
        <v>181</v>
      </c>
      <c r="C34" s="91" t="s">
        <v>182</v>
      </c>
      <c r="D34" s="91" t="s">
        <v>133</v>
      </c>
      <c r="E34" s="92" t="s">
        <v>134</v>
      </c>
      <c r="F34" s="92" t="s">
        <v>135</v>
      </c>
      <c r="G34" s="122" t="s">
        <v>183</v>
      </c>
      <c r="H34" s="123"/>
    </row>
    <row r="35" spans="1:8" x14ac:dyDescent="0.25">
      <c r="A35" s="93"/>
      <c r="B35" s="94"/>
      <c r="C35" s="94"/>
      <c r="D35" s="94"/>
      <c r="E35" s="95"/>
      <c r="F35" s="95"/>
      <c r="G35" s="94" t="s">
        <v>134</v>
      </c>
      <c r="H35" s="96" t="s">
        <v>135</v>
      </c>
    </row>
    <row r="36" spans="1:8" x14ac:dyDescent="0.25">
      <c r="A36" s="6"/>
      <c r="B36" s="72"/>
      <c r="C36" s="72" t="s">
        <v>179</v>
      </c>
      <c r="D36" s="72"/>
      <c r="E36" s="77"/>
      <c r="F36" s="77"/>
      <c r="G36" s="36"/>
      <c r="H36" s="7">
        <f>VLOOKUP('BUKU BESAR'!C31,'MASTER AKUN'!A4:E69,4)</f>
        <v>0</v>
      </c>
    </row>
    <row r="37" spans="1:8" ht="15.75" thickBot="1" x14ac:dyDescent="0.3">
      <c r="A37" s="8"/>
      <c r="B37" s="34">
        <v>3</v>
      </c>
      <c r="C37" s="22" t="s">
        <v>190</v>
      </c>
      <c r="D37" s="22"/>
      <c r="E37" s="78"/>
      <c r="F37" s="78">
        <f ca="1">SUMIF('JURNAL UMUM'!A5:N20,'BUKU BESAR'!C31,'JURNAL UMUM'!G5:G21)</f>
        <v>28000000</v>
      </c>
      <c r="G37" s="37"/>
      <c r="H37" s="30">
        <f ca="1">H36+F37</f>
        <v>28000000</v>
      </c>
    </row>
    <row r="38" spans="1:8" x14ac:dyDescent="0.25">
      <c r="A38" s="41"/>
      <c r="B38" s="43"/>
      <c r="C38" s="42"/>
      <c r="D38" s="41"/>
      <c r="G38" s="35"/>
    </row>
    <row r="39" spans="1:8" x14ac:dyDescent="0.25">
      <c r="A39" s="79" t="s">
        <v>184</v>
      </c>
      <c r="B39" s="79"/>
      <c r="C39" s="94" t="s">
        <v>48</v>
      </c>
      <c r="D39" s="79"/>
      <c r="E39" s="80"/>
      <c r="F39" s="80"/>
      <c r="G39" s="79"/>
      <c r="H39" s="80"/>
    </row>
    <row r="40" spans="1:8" x14ac:dyDescent="0.25">
      <c r="A40" s="79" t="s">
        <v>185</v>
      </c>
      <c r="B40" s="79"/>
      <c r="C40" s="79" t="str">
        <f>VLOOKUP(C39,'MASTER AKUN'!A4:E69,2,0)</f>
        <v>PPN Keluaran</v>
      </c>
      <c r="D40" s="79"/>
      <c r="E40" s="80"/>
      <c r="F40" s="80"/>
      <c r="G40" s="79"/>
      <c r="H40" s="80"/>
    </row>
    <row r="41" spans="1:8" ht="15.75" thickBot="1" x14ac:dyDescent="0.3">
      <c r="A41" s="79"/>
      <c r="B41" s="79"/>
      <c r="C41" s="79"/>
      <c r="D41" s="79"/>
      <c r="E41" s="80"/>
      <c r="F41" s="80"/>
      <c r="G41" s="79"/>
      <c r="H41" s="80"/>
    </row>
    <row r="42" spans="1:8" x14ac:dyDescent="0.25">
      <c r="A42" s="82" t="s">
        <v>163</v>
      </c>
      <c r="B42" s="91" t="s">
        <v>181</v>
      </c>
      <c r="C42" s="91" t="s">
        <v>182</v>
      </c>
      <c r="D42" s="91" t="s">
        <v>133</v>
      </c>
      <c r="E42" s="92" t="s">
        <v>134</v>
      </c>
      <c r="F42" s="92" t="s">
        <v>135</v>
      </c>
      <c r="G42" s="122" t="s">
        <v>183</v>
      </c>
      <c r="H42" s="123"/>
    </row>
    <row r="43" spans="1:8" x14ac:dyDescent="0.25">
      <c r="A43" s="93"/>
      <c r="B43" s="94"/>
      <c r="C43" s="94"/>
      <c r="D43" s="94"/>
      <c r="E43" s="95"/>
      <c r="F43" s="95"/>
      <c r="G43" s="94" t="s">
        <v>134</v>
      </c>
      <c r="H43" s="96" t="s">
        <v>135</v>
      </c>
    </row>
    <row r="44" spans="1:8" x14ac:dyDescent="0.25">
      <c r="A44" s="6"/>
      <c r="B44" s="72"/>
      <c r="C44" s="72" t="s">
        <v>179</v>
      </c>
      <c r="D44" s="72"/>
      <c r="E44" s="77"/>
      <c r="F44" s="77"/>
      <c r="G44" s="36"/>
      <c r="H44" s="7">
        <f>VLOOKUP(C39,'MASTER AKUN'!A4:E70,5)</f>
        <v>23520000</v>
      </c>
    </row>
    <row r="45" spans="1:8" x14ac:dyDescent="0.25">
      <c r="A45" s="6"/>
      <c r="B45" s="73">
        <v>1</v>
      </c>
      <c r="C45" s="72" t="s">
        <v>187</v>
      </c>
      <c r="D45" s="72"/>
      <c r="E45" s="77"/>
      <c r="F45" s="77">
        <f ca="1">SUMIF('JURNAL UMUM'!A5:N20,'BUKU BESAR'!C39,'JURNAL UMUM'!G5:G20)</f>
        <v>2500000</v>
      </c>
      <c r="G45" s="36"/>
      <c r="H45" s="7">
        <f ca="1">H44+F45</f>
        <v>26020000</v>
      </c>
    </row>
    <row r="46" spans="1:8" ht="15.75" thickBot="1" x14ac:dyDescent="0.3">
      <c r="A46" s="8"/>
      <c r="B46" s="34">
        <v>5</v>
      </c>
      <c r="C46" s="22" t="s">
        <v>189</v>
      </c>
      <c r="D46" s="22"/>
      <c r="E46" s="78">
        <f ca="1">SUMIF('JURNAL UMUM'!A5:N20,'BUKU BESAR'!C39,'JURNAL UMUM'!F5:F22)</f>
        <v>2500000</v>
      </c>
      <c r="F46" s="78"/>
      <c r="G46" s="37"/>
      <c r="H46" s="30">
        <f ca="1">H45-E46</f>
        <v>23520000</v>
      </c>
    </row>
    <row r="48" spans="1:8" x14ac:dyDescent="0.25">
      <c r="A48" s="79" t="s">
        <v>184</v>
      </c>
      <c r="B48" s="79"/>
      <c r="C48" s="79" t="s">
        <v>66</v>
      </c>
      <c r="D48" s="79"/>
      <c r="E48" s="80"/>
      <c r="F48" s="80"/>
      <c r="G48" s="79"/>
      <c r="H48" s="80"/>
    </row>
    <row r="49" spans="1:8" x14ac:dyDescent="0.25">
      <c r="A49" s="79" t="s">
        <v>185</v>
      </c>
      <c r="B49" s="79"/>
      <c r="C49" s="79" t="str">
        <f>VLOOKUP(C48,'MASTER AKUN'!A4:E69,2,)</f>
        <v>Penjualan</v>
      </c>
      <c r="D49" s="79"/>
      <c r="E49" s="80"/>
      <c r="F49" s="80"/>
      <c r="G49" s="79"/>
      <c r="H49" s="80"/>
    </row>
    <row r="50" spans="1:8" ht="15.75" thickBot="1" x14ac:dyDescent="0.3">
      <c r="A50" s="79"/>
      <c r="B50" s="79"/>
      <c r="C50" s="79"/>
      <c r="D50" s="79"/>
      <c r="E50" s="80"/>
      <c r="F50" s="80"/>
      <c r="G50" s="79"/>
      <c r="H50" s="80"/>
    </row>
    <row r="51" spans="1:8" x14ac:dyDescent="0.25">
      <c r="A51" s="82" t="s">
        <v>163</v>
      </c>
      <c r="B51" s="91" t="s">
        <v>181</v>
      </c>
      <c r="C51" s="91" t="s">
        <v>182</v>
      </c>
      <c r="D51" s="91" t="s">
        <v>133</v>
      </c>
      <c r="E51" s="92" t="s">
        <v>134</v>
      </c>
      <c r="F51" s="92" t="s">
        <v>135</v>
      </c>
      <c r="G51" s="122" t="s">
        <v>183</v>
      </c>
      <c r="H51" s="123"/>
    </row>
    <row r="52" spans="1:8" x14ac:dyDescent="0.25">
      <c r="A52" s="93"/>
      <c r="B52" s="94"/>
      <c r="C52" s="94"/>
      <c r="D52" s="94"/>
      <c r="E52" s="95"/>
      <c r="F52" s="95"/>
      <c r="G52" s="94" t="s">
        <v>134</v>
      </c>
      <c r="H52" s="96" t="s">
        <v>135</v>
      </c>
    </row>
    <row r="53" spans="1:8" x14ac:dyDescent="0.25">
      <c r="A53" s="6"/>
      <c r="B53" s="72"/>
      <c r="C53" s="72" t="s">
        <v>179</v>
      </c>
      <c r="D53" s="72"/>
      <c r="E53" s="77"/>
      <c r="F53" s="77"/>
      <c r="G53" s="36"/>
      <c r="H53" s="7">
        <f>VLOOKUP(C48,'MASTER AKUN'!A4:E68,5)</f>
        <v>975700000</v>
      </c>
    </row>
    <row r="54" spans="1:8" ht="15.75" thickBot="1" x14ac:dyDescent="0.3">
      <c r="A54" s="8"/>
      <c r="B54" s="34">
        <v>1</v>
      </c>
      <c r="C54" s="22" t="s">
        <v>191</v>
      </c>
      <c r="D54" s="22"/>
      <c r="E54" s="78"/>
      <c r="F54" s="78">
        <f ca="1">SUMIF('JURNAL UMUM'!A5:N20,'BUKU BESAR'!C48,'JURNAL UMUM'!G5:G21)</f>
        <v>22500000</v>
      </c>
      <c r="G54" s="37"/>
      <c r="H54" s="30">
        <f ca="1">H53+F54</f>
        <v>998200000</v>
      </c>
    </row>
    <row r="56" spans="1:8" x14ac:dyDescent="0.25">
      <c r="A56" s="79" t="s">
        <v>184</v>
      </c>
      <c r="B56" s="79"/>
      <c r="C56" s="79" t="s">
        <v>70</v>
      </c>
      <c r="D56" s="79"/>
      <c r="E56" s="80"/>
      <c r="F56" s="80"/>
      <c r="G56" s="79"/>
      <c r="H56" s="80"/>
    </row>
    <row r="57" spans="1:8" x14ac:dyDescent="0.25">
      <c r="A57" s="79" t="s">
        <v>185</v>
      </c>
      <c r="B57" s="79"/>
      <c r="C57" s="79" t="str">
        <f>VLOOKUP(C56,'MASTER AKUN'!A4:E69,2,)</f>
        <v>Retur Penjualan</v>
      </c>
      <c r="D57" s="79"/>
      <c r="E57" s="80"/>
      <c r="F57" s="80"/>
      <c r="G57" s="79"/>
      <c r="H57" s="80"/>
    </row>
    <row r="58" spans="1:8" ht="15.75" thickBot="1" x14ac:dyDescent="0.3">
      <c r="A58" s="79"/>
      <c r="B58" s="79"/>
      <c r="C58" s="79"/>
      <c r="D58" s="79"/>
      <c r="E58" s="80"/>
      <c r="F58" s="80"/>
      <c r="G58" s="79"/>
      <c r="H58" s="80"/>
    </row>
    <row r="59" spans="1:8" x14ac:dyDescent="0.25">
      <c r="A59" s="82" t="s">
        <v>163</v>
      </c>
      <c r="B59" s="91" t="s">
        <v>181</v>
      </c>
      <c r="C59" s="91" t="s">
        <v>182</v>
      </c>
      <c r="D59" s="91" t="s">
        <v>133</v>
      </c>
      <c r="E59" s="92" t="s">
        <v>134</v>
      </c>
      <c r="F59" s="92" t="s">
        <v>135</v>
      </c>
      <c r="G59" s="122" t="s">
        <v>183</v>
      </c>
      <c r="H59" s="123"/>
    </row>
    <row r="60" spans="1:8" x14ac:dyDescent="0.25">
      <c r="A60" s="93"/>
      <c r="B60" s="94"/>
      <c r="C60" s="94"/>
      <c r="D60" s="94"/>
      <c r="E60" s="95"/>
      <c r="F60" s="95"/>
      <c r="G60" s="94" t="s">
        <v>134</v>
      </c>
      <c r="H60" s="96" t="s">
        <v>135</v>
      </c>
    </row>
    <row r="61" spans="1:8" x14ac:dyDescent="0.25">
      <c r="A61" s="6"/>
      <c r="B61" s="72"/>
      <c r="C61" s="72" t="s">
        <v>179</v>
      </c>
      <c r="D61" s="72"/>
      <c r="E61" s="77"/>
      <c r="F61" s="77"/>
      <c r="G61" s="36">
        <f>VLOOKUP(C56,'MASTER AKUN'!A4:E69,4)</f>
        <v>29271000</v>
      </c>
      <c r="H61" s="7"/>
    </row>
    <row r="62" spans="1:8" ht="15.75" thickBot="1" x14ac:dyDescent="0.3">
      <c r="A62" s="8"/>
      <c r="B62" s="34">
        <v>5</v>
      </c>
      <c r="C62" s="22" t="s">
        <v>71</v>
      </c>
      <c r="D62" s="22"/>
      <c r="E62" s="78">
        <f ca="1">SUMIF('JURNAL UMUM'!A5:N20,'BUKU BESAR'!C56,'JURNAL UMUM'!F5:F20)</f>
        <v>22500000</v>
      </c>
      <c r="F62" s="78"/>
      <c r="G62" s="37">
        <f ca="1">G61+E62</f>
        <v>51771000</v>
      </c>
      <c r="H62" s="30"/>
    </row>
    <row r="64" spans="1:8" x14ac:dyDescent="0.25">
      <c r="A64" s="79" t="s">
        <v>184</v>
      </c>
      <c r="B64" s="79"/>
      <c r="C64" s="94" t="s">
        <v>72</v>
      </c>
      <c r="D64" s="79"/>
      <c r="E64" s="80"/>
      <c r="F64" s="80"/>
      <c r="G64" s="79"/>
      <c r="H64" s="80"/>
    </row>
    <row r="65" spans="1:8" x14ac:dyDescent="0.25">
      <c r="A65" s="79" t="s">
        <v>185</v>
      </c>
      <c r="B65" s="79"/>
      <c r="C65" s="79" t="str">
        <f>VLOOKUP(C64,'MASTER AKUN'!A29:E94,2,)</f>
        <v>Harga Pokok Penjualan</v>
      </c>
      <c r="D65" s="79"/>
      <c r="E65" s="80"/>
      <c r="F65" s="80"/>
      <c r="G65" s="79"/>
      <c r="H65" s="80"/>
    </row>
    <row r="66" spans="1:8" ht="15.75" thickBot="1" x14ac:dyDescent="0.3">
      <c r="A66" s="79"/>
      <c r="B66" s="79"/>
      <c r="C66" s="79"/>
      <c r="D66" s="79"/>
      <c r="E66" s="80"/>
      <c r="F66" s="80"/>
      <c r="G66" s="79"/>
      <c r="H66" s="80"/>
    </row>
    <row r="67" spans="1:8" x14ac:dyDescent="0.25">
      <c r="A67" s="82" t="s">
        <v>163</v>
      </c>
      <c r="B67" s="91" t="s">
        <v>181</v>
      </c>
      <c r="C67" s="91" t="s">
        <v>182</v>
      </c>
      <c r="D67" s="91" t="s">
        <v>133</v>
      </c>
      <c r="E67" s="92" t="s">
        <v>134</v>
      </c>
      <c r="F67" s="92" t="s">
        <v>135</v>
      </c>
      <c r="G67" s="122" t="s">
        <v>183</v>
      </c>
      <c r="H67" s="123"/>
    </row>
    <row r="68" spans="1:8" x14ac:dyDescent="0.25">
      <c r="A68" s="93"/>
      <c r="B68" s="94"/>
      <c r="C68" s="94"/>
      <c r="D68" s="94"/>
      <c r="E68" s="95"/>
      <c r="F68" s="95"/>
      <c r="G68" s="94" t="s">
        <v>134</v>
      </c>
      <c r="H68" s="96" t="s">
        <v>135</v>
      </c>
    </row>
    <row r="69" spans="1:8" x14ac:dyDescent="0.25">
      <c r="A69" s="6"/>
      <c r="B69" s="72"/>
      <c r="C69" s="72" t="s">
        <v>179</v>
      </c>
      <c r="D69" s="72"/>
      <c r="E69" s="77"/>
      <c r="F69" s="77"/>
      <c r="G69" s="36">
        <f>VLOOKUP(C64,'MASTER AKUN'!A4:E69,4)</f>
        <v>682990000</v>
      </c>
      <c r="H69" s="7"/>
    </row>
    <row r="70" spans="1:8" x14ac:dyDescent="0.25">
      <c r="A70" s="6"/>
      <c r="B70" s="73">
        <v>1</v>
      </c>
      <c r="C70" s="72" t="s">
        <v>187</v>
      </c>
      <c r="D70" s="72"/>
      <c r="E70" s="77">
        <f ca="1">SUMIF('JURNAL UMUM'!A5:N20,'BUKU BESAR'!C64,'JURNAL UMUM'!F5:F22)</f>
        <v>21000000</v>
      </c>
      <c r="F70" s="77"/>
      <c r="G70" s="36">
        <f ca="1">G69+E70</f>
        <v>703990000</v>
      </c>
      <c r="H70" s="7"/>
    </row>
    <row r="71" spans="1:8" ht="15.75" thickBot="1" x14ac:dyDescent="0.3">
      <c r="A71" s="8"/>
      <c r="B71" s="34">
        <v>5</v>
      </c>
      <c r="C71" s="22" t="s">
        <v>189</v>
      </c>
      <c r="D71" s="22"/>
      <c r="E71" s="78"/>
      <c r="F71" s="78">
        <f ca="1">SUMIF('JURNAL UMUM'!A5:N20,'BUKU BESAR'!C64,'JURNAL UMUM'!G5:G20)</f>
        <v>21000000</v>
      </c>
      <c r="G71" s="37">
        <f ca="1">G70-F71</f>
        <v>682990000</v>
      </c>
      <c r="H71" s="30"/>
    </row>
    <row r="73" spans="1:8" x14ac:dyDescent="0.25">
      <c r="A73" s="79" t="s">
        <v>184</v>
      </c>
      <c r="B73" s="79"/>
      <c r="C73" s="79" t="s">
        <v>80</v>
      </c>
      <c r="D73" s="79"/>
      <c r="E73" s="80"/>
      <c r="F73" s="80"/>
      <c r="G73" s="79"/>
      <c r="H73" s="80"/>
    </row>
    <row r="74" spans="1:8" x14ac:dyDescent="0.25">
      <c r="A74" s="79" t="s">
        <v>185</v>
      </c>
      <c r="B74" s="79"/>
      <c r="C74" s="79" t="str">
        <f>VLOOKUP(C73,'MASTER AKUN'!A4:E69,2,)</f>
        <v>Biaya Gaji dan Upah penjualan</v>
      </c>
      <c r="D74" s="79"/>
      <c r="E74" s="80"/>
      <c r="F74" s="80"/>
      <c r="G74" s="79"/>
      <c r="H74" s="80"/>
    </row>
    <row r="75" spans="1:8" ht="15.75" thickBot="1" x14ac:dyDescent="0.3">
      <c r="A75" s="79"/>
      <c r="B75" s="79"/>
      <c r="C75" s="79"/>
      <c r="D75" s="79"/>
      <c r="E75" s="80"/>
      <c r="F75" s="80"/>
      <c r="G75" s="79"/>
      <c r="H75" s="80"/>
    </row>
    <row r="76" spans="1:8" ht="15.75" thickBot="1" x14ac:dyDescent="0.3">
      <c r="A76" s="81" t="s">
        <v>163</v>
      </c>
      <c r="B76" s="81" t="s">
        <v>181</v>
      </c>
      <c r="C76" s="81" t="s">
        <v>182</v>
      </c>
      <c r="D76" s="82" t="s">
        <v>133</v>
      </c>
      <c r="E76" s="84" t="s">
        <v>134</v>
      </c>
      <c r="F76" s="83" t="s">
        <v>135</v>
      </c>
      <c r="G76" s="122" t="s">
        <v>183</v>
      </c>
      <c r="H76" s="123"/>
    </row>
    <row r="77" spans="1:8" ht="15.75" thickBot="1" x14ac:dyDescent="0.3">
      <c r="A77" s="85"/>
      <c r="B77" s="85"/>
      <c r="C77" s="85"/>
      <c r="D77" s="86"/>
      <c r="E77" s="88"/>
      <c r="F77" s="87"/>
      <c r="G77" s="89" t="s">
        <v>134</v>
      </c>
      <c r="H77" s="90" t="s">
        <v>135</v>
      </c>
    </row>
    <row r="78" spans="1:8" x14ac:dyDescent="0.25">
      <c r="A78" s="98"/>
      <c r="B78" s="9"/>
      <c r="C78" s="9" t="s">
        <v>179</v>
      </c>
      <c r="D78" s="6"/>
      <c r="E78" s="28"/>
      <c r="F78" s="7"/>
      <c r="G78" s="39">
        <f>VLOOKUP(C73,'MASTER AKUN'!A4:E68,4)</f>
        <v>50000000</v>
      </c>
      <c r="H78" s="28"/>
    </row>
    <row r="79" spans="1:8" ht="15.75" thickBot="1" x14ac:dyDescent="0.3">
      <c r="A79" s="99"/>
      <c r="B79" s="26">
        <v>3</v>
      </c>
      <c r="C79" s="10" t="s">
        <v>190</v>
      </c>
      <c r="D79" s="8"/>
      <c r="E79" s="29">
        <f ca="1">SUMIF('JURNAL UMUM'!A5:N20,'BUKU BESAR'!C73,'JURNAL UMUM'!F5:F21)</f>
        <v>28000000</v>
      </c>
      <c r="F79" s="30"/>
      <c r="G79" s="38">
        <f ca="1">G78+E79</f>
        <v>78000000</v>
      </c>
      <c r="H79" s="29"/>
    </row>
    <row r="80" spans="1:8" x14ac:dyDescent="0.25">
      <c r="A80" s="72"/>
      <c r="B80" s="72"/>
      <c r="C80" s="72"/>
      <c r="D80" s="72"/>
      <c r="E80" s="77"/>
      <c r="F80" s="77"/>
      <c r="G80" s="72"/>
      <c r="H80" s="77"/>
    </row>
    <row r="81" spans="1:8" x14ac:dyDescent="0.25">
      <c r="A81" s="79" t="s">
        <v>184</v>
      </c>
      <c r="B81" s="79"/>
      <c r="C81" s="79" t="s">
        <v>94</v>
      </c>
      <c r="D81" s="79"/>
      <c r="E81" s="80"/>
      <c r="F81" s="80"/>
      <c r="G81" s="79"/>
      <c r="H81" s="80"/>
    </row>
    <row r="82" spans="1:8" x14ac:dyDescent="0.25">
      <c r="A82" s="79" t="s">
        <v>185</v>
      </c>
      <c r="B82" s="79"/>
      <c r="C82" s="79" t="str">
        <f>VLOOKUP(C81,'MASTER AKUN'!A12:E77,2,)</f>
        <v>Biaya Listrik, Telp dan Air</v>
      </c>
      <c r="D82" s="79"/>
      <c r="E82" s="80"/>
      <c r="F82" s="80"/>
      <c r="G82" s="79"/>
      <c r="H82" s="80"/>
    </row>
    <row r="83" spans="1:8" ht="15.75" thickBot="1" x14ac:dyDescent="0.3">
      <c r="A83" s="79"/>
      <c r="B83" s="79"/>
      <c r="C83" s="79"/>
      <c r="D83" s="79"/>
      <c r="E83" s="80"/>
      <c r="F83" s="80"/>
      <c r="G83" s="79"/>
      <c r="H83" s="80"/>
    </row>
    <row r="84" spans="1:8" ht="15.75" thickBot="1" x14ac:dyDescent="0.3">
      <c r="A84" s="113" t="s">
        <v>163</v>
      </c>
      <c r="B84" s="113" t="s">
        <v>181</v>
      </c>
      <c r="C84" s="113" t="s">
        <v>182</v>
      </c>
      <c r="D84" s="113" t="s">
        <v>133</v>
      </c>
      <c r="E84" s="118" t="s">
        <v>134</v>
      </c>
      <c r="F84" s="118" t="s">
        <v>135</v>
      </c>
      <c r="G84" s="122" t="s">
        <v>183</v>
      </c>
      <c r="H84" s="123"/>
    </row>
    <row r="85" spans="1:8" ht="15.75" thickBot="1" x14ac:dyDescent="0.3">
      <c r="A85" s="114"/>
      <c r="B85" s="114"/>
      <c r="C85" s="114"/>
      <c r="D85" s="114"/>
      <c r="E85" s="119"/>
      <c r="F85" s="119"/>
      <c r="G85" s="58" t="s">
        <v>134</v>
      </c>
      <c r="H85" s="61" t="s">
        <v>135</v>
      </c>
    </row>
    <row r="86" spans="1:8" x14ac:dyDescent="0.25">
      <c r="A86" s="9"/>
      <c r="B86" s="9"/>
      <c r="C86" s="9" t="s">
        <v>179</v>
      </c>
      <c r="D86" s="105"/>
      <c r="E86" s="28"/>
      <c r="F86" s="28"/>
      <c r="G86" s="39">
        <f>VLOOKUP(C81,'MASTER AKUN'!A4:E69,4)</f>
        <v>12700000</v>
      </c>
      <c r="H86" s="28"/>
    </row>
    <row r="87" spans="1:8" ht="15.75" thickBot="1" x14ac:dyDescent="0.3">
      <c r="A87" s="10"/>
      <c r="B87" s="26">
        <v>2</v>
      </c>
      <c r="C87" s="10" t="s">
        <v>188</v>
      </c>
      <c r="D87" s="106"/>
      <c r="E87" s="29">
        <f ca="1">SUMIF('JURNAL UMUM'!A5:N20,'BUKU BESAR'!C81,'JURNAL UMUM'!F5:F21)</f>
        <v>5600000</v>
      </c>
      <c r="F87" s="29"/>
      <c r="G87" s="38">
        <f ca="1">G86+E87</f>
        <v>18300000</v>
      </c>
      <c r="H87" s="29"/>
    </row>
    <row r="88" spans="1:8" x14ac:dyDescent="0.25">
      <c r="A88" s="41"/>
      <c r="B88" s="41"/>
      <c r="C88" s="41"/>
      <c r="D88" s="41"/>
      <c r="G88" s="41"/>
    </row>
    <row r="89" spans="1:8" x14ac:dyDescent="0.25">
      <c r="A89" s="79" t="s">
        <v>184</v>
      </c>
      <c r="B89" s="79"/>
      <c r="C89" s="79" t="s">
        <v>98</v>
      </c>
      <c r="D89" s="79"/>
      <c r="E89" s="80"/>
      <c r="F89" s="80"/>
      <c r="G89" s="79"/>
      <c r="H89" s="80"/>
    </row>
    <row r="90" spans="1:8" x14ac:dyDescent="0.25">
      <c r="A90" s="79" t="s">
        <v>185</v>
      </c>
      <c r="B90" s="79"/>
      <c r="C90" s="79" t="str">
        <f>VLOOKUP(C89,'MASTER AKUN'!A20:E85,2,)</f>
        <v>Biaya Entertainment</v>
      </c>
      <c r="D90" s="79"/>
      <c r="E90" s="80"/>
      <c r="F90" s="80"/>
      <c r="G90" s="79"/>
      <c r="H90" s="80"/>
    </row>
    <row r="91" spans="1:8" ht="15.75" thickBot="1" x14ac:dyDescent="0.3">
      <c r="A91" s="79"/>
      <c r="B91" s="79"/>
      <c r="C91" s="79"/>
      <c r="D91" s="79"/>
      <c r="E91" s="80"/>
      <c r="F91" s="80"/>
      <c r="G91" s="79"/>
      <c r="H91" s="80"/>
    </row>
    <row r="92" spans="1:8" ht="15.75" thickBot="1" x14ac:dyDescent="0.3">
      <c r="A92" s="113" t="s">
        <v>163</v>
      </c>
      <c r="B92" s="113" t="s">
        <v>181</v>
      </c>
      <c r="C92" s="113" t="s">
        <v>182</v>
      </c>
      <c r="D92" s="113" t="s">
        <v>133</v>
      </c>
      <c r="E92" s="118" t="s">
        <v>134</v>
      </c>
      <c r="F92" s="118" t="s">
        <v>135</v>
      </c>
      <c r="G92" s="122" t="s">
        <v>183</v>
      </c>
      <c r="H92" s="123"/>
    </row>
    <row r="93" spans="1:8" ht="15.75" thickBot="1" x14ac:dyDescent="0.3">
      <c r="A93" s="114"/>
      <c r="B93" s="114"/>
      <c r="C93" s="114"/>
      <c r="D93" s="114"/>
      <c r="E93" s="119"/>
      <c r="F93" s="119"/>
      <c r="G93" s="58" t="s">
        <v>134</v>
      </c>
      <c r="H93" s="61" t="s">
        <v>135</v>
      </c>
    </row>
    <row r="94" spans="1:8" x14ac:dyDescent="0.25">
      <c r="A94" s="9"/>
      <c r="B94" s="98"/>
      <c r="C94" s="105" t="s">
        <v>179</v>
      </c>
      <c r="D94" s="9"/>
      <c r="E94" s="28"/>
      <c r="F94" s="28"/>
      <c r="G94" s="39">
        <f>VLOOKUP(C89,'MASTER AKUN'!A4:E70,4)</f>
        <v>1600000</v>
      </c>
      <c r="H94" s="28"/>
    </row>
    <row r="95" spans="1:8" ht="15.75" thickBot="1" x14ac:dyDescent="0.3">
      <c r="A95" s="10"/>
      <c r="B95" s="104">
        <v>4</v>
      </c>
      <c r="C95" s="106" t="s">
        <v>180</v>
      </c>
      <c r="D95" s="10"/>
      <c r="E95" s="29">
        <f ca="1">SUMIF('JURNAL UMUM'!A5:N20,'BUKU BESAR'!C89,'JURNAL UMUM'!F5:F20)</f>
        <v>475000</v>
      </c>
      <c r="F95" s="29"/>
      <c r="G95" s="38">
        <f ca="1">G94+E95</f>
        <v>2075000</v>
      </c>
      <c r="H95" s="29"/>
    </row>
    <row r="96" spans="1:8" x14ac:dyDescent="0.25">
      <c r="A96" s="41"/>
      <c r="B96" s="41"/>
      <c r="C96" s="41"/>
      <c r="D96" s="41"/>
      <c r="G96" s="41"/>
    </row>
  </sheetData>
  <mergeCells count="25">
    <mergeCell ref="G7:H7"/>
    <mergeCell ref="G15:H15"/>
    <mergeCell ref="G25:H25"/>
    <mergeCell ref="G34:H34"/>
    <mergeCell ref="G42:H42"/>
    <mergeCell ref="G51:H51"/>
    <mergeCell ref="G59:H59"/>
    <mergeCell ref="G67:H67"/>
    <mergeCell ref="G76:H76"/>
    <mergeCell ref="A1:H1"/>
    <mergeCell ref="A2:H2"/>
    <mergeCell ref="G84:H84"/>
    <mergeCell ref="G92:H92"/>
    <mergeCell ref="A92:A93"/>
    <mergeCell ref="B92:B93"/>
    <mergeCell ref="C92:C93"/>
    <mergeCell ref="D92:D93"/>
    <mergeCell ref="E92:E93"/>
    <mergeCell ref="F92:F93"/>
    <mergeCell ref="A84:A85"/>
    <mergeCell ref="B84:B85"/>
    <mergeCell ref="C84:C85"/>
    <mergeCell ref="D84:D85"/>
    <mergeCell ref="E84:E85"/>
    <mergeCell ref="F84:F8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workbookViewId="0">
      <selection activeCell="L1" sqref="L1"/>
    </sheetView>
  </sheetViews>
  <sheetFormatPr defaultRowHeight="15" x14ac:dyDescent="0.25"/>
  <cols>
    <col min="1" max="1" width="7.85546875" customWidth="1"/>
    <col min="2" max="2" width="14.28515625" bestFit="1" customWidth="1"/>
    <col min="3" max="3" width="17.7109375" bestFit="1" customWidth="1"/>
    <col min="4" max="4" width="4" bestFit="1" customWidth="1"/>
    <col min="5" max="6" width="6.42578125" bestFit="1" customWidth="1"/>
    <col min="7" max="7" width="14.28515625" bestFit="1" customWidth="1"/>
    <col min="8" max="8" width="6.42578125" bestFit="1" customWidth="1"/>
  </cols>
  <sheetData>
    <row r="1" spans="1:8" x14ac:dyDescent="0.25">
      <c r="A1" s="121" t="s">
        <v>162</v>
      </c>
      <c r="B1" s="121"/>
      <c r="C1" s="121"/>
      <c r="D1" s="121"/>
      <c r="E1" s="121"/>
      <c r="F1" s="121"/>
      <c r="G1" s="121"/>
      <c r="H1" s="121"/>
    </row>
    <row r="2" spans="1:8" s="45" customFormat="1" x14ac:dyDescent="0.25">
      <c r="A2" s="121" t="s">
        <v>225</v>
      </c>
      <c r="B2" s="121"/>
      <c r="C2" s="121"/>
      <c r="D2" s="121"/>
      <c r="E2" s="121"/>
      <c r="F2" s="121"/>
      <c r="G2" s="121"/>
      <c r="H2" s="121"/>
    </row>
    <row r="4" spans="1:8" x14ac:dyDescent="0.25">
      <c r="A4" s="79" t="s">
        <v>192</v>
      </c>
      <c r="B4" s="79"/>
      <c r="C4" s="79" t="s">
        <v>141</v>
      </c>
      <c r="D4" s="79"/>
      <c r="E4" s="79"/>
      <c r="F4" s="79"/>
      <c r="G4" s="79"/>
      <c r="H4" s="79"/>
    </row>
    <row r="5" spans="1:8" x14ac:dyDescent="0.25">
      <c r="A5" s="79" t="s">
        <v>138</v>
      </c>
      <c r="B5" s="79"/>
      <c r="C5" s="79" t="str">
        <f>VLOOKUP(C4,'MASTER AKUN'!G5:J7,2,)</f>
        <v>Miraco Digital</v>
      </c>
      <c r="D5" s="79"/>
      <c r="E5" s="79"/>
      <c r="F5" s="79"/>
      <c r="G5" s="79"/>
      <c r="H5" s="79"/>
    </row>
    <row r="6" spans="1:8" ht="15.75" thickBot="1" x14ac:dyDescent="0.3">
      <c r="A6" s="79"/>
      <c r="B6" s="79"/>
      <c r="C6" s="79"/>
      <c r="D6" s="79"/>
      <c r="E6" s="79"/>
      <c r="F6" s="79"/>
      <c r="G6" s="79"/>
      <c r="H6" s="79"/>
    </row>
    <row r="7" spans="1:8" x14ac:dyDescent="0.25">
      <c r="A7" s="82" t="s">
        <v>173</v>
      </c>
      <c r="B7" s="91" t="s">
        <v>174</v>
      </c>
      <c r="C7" s="91" t="s">
        <v>139</v>
      </c>
      <c r="D7" s="91" t="s">
        <v>175</v>
      </c>
      <c r="E7" s="91" t="s">
        <v>176</v>
      </c>
      <c r="F7" s="91" t="s">
        <v>177</v>
      </c>
      <c r="G7" s="122" t="s">
        <v>178</v>
      </c>
      <c r="H7" s="123"/>
    </row>
    <row r="8" spans="1:8" x14ac:dyDescent="0.25">
      <c r="A8" s="93"/>
      <c r="B8" s="94"/>
      <c r="C8" s="94"/>
      <c r="D8" s="94"/>
      <c r="E8" s="94"/>
      <c r="F8" s="94"/>
      <c r="G8" s="94" t="s">
        <v>176</v>
      </c>
      <c r="H8" s="100" t="s">
        <v>177</v>
      </c>
    </row>
    <row r="9" spans="1:8" x14ac:dyDescent="0.25">
      <c r="A9" s="6"/>
      <c r="B9" s="101"/>
      <c r="C9" s="101" t="s">
        <v>193</v>
      </c>
      <c r="D9" s="101"/>
      <c r="E9" s="101"/>
      <c r="F9" s="101"/>
      <c r="G9" s="36">
        <f>VLOOKUP(C4,'MASTER AKUN'!G5:J7,3,)</f>
        <v>104000000</v>
      </c>
      <c r="H9" s="21"/>
    </row>
    <row r="10" spans="1:8" ht="15.75" thickBot="1" x14ac:dyDescent="0.3">
      <c r="A10" s="8"/>
      <c r="B10" s="22"/>
      <c r="C10" s="22"/>
      <c r="D10" s="22"/>
      <c r="E10" s="22"/>
      <c r="F10" s="22"/>
      <c r="G10" s="22"/>
      <c r="H10" s="23"/>
    </row>
    <row r="11" spans="1:8" x14ac:dyDescent="0.25">
      <c r="A11" s="45"/>
      <c r="B11" s="45"/>
      <c r="C11" s="45"/>
      <c r="D11" s="45"/>
      <c r="E11" s="45"/>
      <c r="F11" s="45"/>
      <c r="G11" s="45"/>
      <c r="H11" s="45"/>
    </row>
    <row r="12" spans="1:8" x14ac:dyDescent="0.25">
      <c r="A12" s="79" t="s">
        <v>192</v>
      </c>
      <c r="B12" s="79"/>
      <c r="C12" s="79" t="s">
        <v>144</v>
      </c>
      <c r="D12" s="79"/>
      <c r="E12" s="79"/>
      <c r="F12" s="79"/>
      <c r="G12" s="79"/>
      <c r="H12" s="79"/>
    </row>
    <row r="13" spans="1:8" x14ac:dyDescent="0.25">
      <c r="A13" s="79" t="s">
        <v>138</v>
      </c>
      <c r="B13" s="79"/>
      <c r="C13" s="79" t="str">
        <f>VLOOKUP(C12,'MASTER AKUN'!G5:J7,2,)</f>
        <v>Panorama Foto</v>
      </c>
      <c r="D13" s="79"/>
      <c r="E13" s="79"/>
      <c r="F13" s="79"/>
      <c r="G13" s="79"/>
      <c r="H13" s="79"/>
    </row>
    <row r="14" spans="1:8" ht="15.75" thickBot="1" x14ac:dyDescent="0.3">
      <c r="A14" s="79"/>
      <c r="B14" s="79"/>
      <c r="C14" s="79"/>
      <c r="D14" s="79"/>
      <c r="E14" s="79"/>
      <c r="F14" s="79"/>
      <c r="G14" s="79"/>
      <c r="H14" s="79"/>
    </row>
    <row r="15" spans="1:8" x14ac:dyDescent="0.25">
      <c r="A15" s="82" t="s">
        <v>173</v>
      </c>
      <c r="B15" s="91" t="s">
        <v>174</v>
      </c>
      <c r="C15" s="91" t="s">
        <v>139</v>
      </c>
      <c r="D15" s="91" t="s">
        <v>175</v>
      </c>
      <c r="E15" s="91" t="s">
        <v>176</v>
      </c>
      <c r="F15" s="91" t="s">
        <v>177</v>
      </c>
      <c r="G15" s="122" t="s">
        <v>178</v>
      </c>
      <c r="H15" s="123"/>
    </row>
    <row r="16" spans="1:8" x14ac:dyDescent="0.25">
      <c r="A16" s="93"/>
      <c r="B16" s="94"/>
      <c r="C16" s="94"/>
      <c r="D16" s="94"/>
      <c r="E16" s="94"/>
      <c r="F16" s="94"/>
      <c r="G16" s="94" t="s">
        <v>176</v>
      </c>
      <c r="H16" s="100" t="s">
        <v>177</v>
      </c>
    </row>
    <row r="17" spans="1:8" x14ac:dyDescent="0.25">
      <c r="A17" s="6"/>
      <c r="B17" s="102"/>
      <c r="C17" s="102" t="s">
        <v>193</v>
      </c>
      <c r="D17" s="102"/>
      <c r="E17" s="102"/>
      <c r="F17" s="102"/>
      <c r="G17" s="36">
        <f>VLOOKUP(C12,'MASTER AKUN'!G5:J7,3,)</f>
        <v>77500000</v>
      </c>
      <c r="H17" s="21"/>
    </row>
    <row r="18" spans="1:8" ht="15.75" thickBot="1" x14ac:dyDescent="0.3">
      <c r="A18" s="8"/>
      <c r="B18" s="22"/>
      <c r="C18" s="22"/>
      <c r="D18" s="22"/>
      <c r="E18" s="22"/>
      <c r="F18" s="22"/>
      <c r="G18" s="22"/>
      <c r="H18" s="23"/>
    </row>
    <row r="19" spans="1:8" x14ac:dyDescent="0.25">
      <c r="A19" s="45"/>
      <c r="B19" s="45"/>
      <c r="C19" s="45"/>
      <c r="D19" s="45"/>
      <c r="E19" s="45"/>
      <c r="F19" s="45"/>
      <c r="G19" s="45"/>
      <c r="H19" s="45"/>
    </row>
    <row r="20" spans="1:8" x14ac:dyDescent="0.25">
      <c r="A20" s="79" t="s">
        <v>192</v>
      </c>
      <c r="B20" s="79"/>
      <c r="C20" s="79" t="s">
        <v>147</v>
      </c>
      <c r="D20" s="79"/>
      <c r="E20" s="79"/>
      <c r="F20" s="79"/>
      <c r="G20" s="79"/>
      <c r="H20" s="79"/>
    </row>
    <row r="21" spans="1:8" x14ac:dyDescent="0.25">
      <c r="A21" s="79" t="s">
        <v>138</v>
      </c>
      <c r="B21" s="79"/>
      <c r="C21" s="79" t="str">
        <f>VLOOKUP(C20,'MASTER AKUN'!G5:J7,2,)</f>
        <v>Muhammad Fadjar</v>
      </c>
      <c r="D21" s="79"/>
      <c r="E21" s="79"/>
      <c r="F21" s="79"/>
      <c r="G21" s="79"/>
      <c r="H21" s="79"/>
    </row>
    <row r="22" spans="1:8" ht="15.75" thickBot="1" x14ac:dyDescent="0.3">
      <c r="A22" s="79"/>
      <c r="B22" s="79"/>
      <c r="C22" s="79"/>
      <c r="D22" s="79"/>
      <c r="E22" s="79"/>
      <c r="F22" s="79"/>
      <c r="G22" s="79"/>
      <c r="H22" s="79"/>
    </row>
    <row r="23" spans="1:8" x14ac:dyDescent="0.25">
      <c r="A23" s="82" t="s">
        <v>173</v>
      </c>
      <c r="B23" s="91" t="s">
        <v>174</v>
      </c>
      <c r="C23" s="91" t="s">
        <v>139</v>
      </c>
      <c r="D23" s="91" t="s">
        <v>175</v>
      </c>
      <c r="E23" s="91" t="s">
        <v>176</v>
      </c>
      <c r="F23" s="91" t="s">
        <v>177</v>
      </c>
      <c r="G23" s="122" t="s">
        <v>178</v>
      </c>
      <c r="H23" s="123"/>
    </row>
    <row r="24" spans="1:8" x14ac:dyDescent="0.25">
      <c r="A24" s="93"/>
      <c r="B24" s="94"/>
      <c r="C24" s="94"/>
      <c r="D24" s="94"/>
      <c r="E24" s="94"/>
      <c r="F24" s="94"/>
      <c r="G24" s="94" t="s">
        <v>176</v>
      </c>
      <c r="H24" s="100" t="s">
        <v>177</v>
      </c>
    </row>
    <row r="25" spans="1:8" x14ac:dyDescent="0.25">
      <c r="A25" s="6"/>
      <c r="B25" s="102"/>
      <c r="C25" s="102" t="s">
        <v>193</v>
      </c>
      <c r="D25" s="102"/>
      <c r="E25" s="102"/>
      <c r="F25" s="102"/>
      <c r="G25" s="36">
        <f>VLOOKUP(C20,'MASTER AKUN'!G5:J7,3,0)</f>
        <v>50000000</v>
      </c>
      <c r="H25" s="21"/>
    </row>
    <row r="26" spans="1:8" ht="15.75" thickBot="1" x14ac:dyDescent="0.3">
      <c r="A26" s="8"/>
      <c r="B26" s="22"/>
      <c r="C26" s="22"/>
      <c r="D26" s="22"/>
      <c r="E26" s="22"/>
      <c r="F26" s="22"/>
      <c r="G26" s="22"/>
      <c r="H26" s="23"/>
    </row>
  </sheetData>
  <mergeCells count="5">
    <mergeCell ref="A1:H1"/>
    <mergeCell ref="A2:H2"/>
    <mergeCell ref="G7:H7"/>
    <mergeCell ref="G23:H23"/>
    <mergeCell ref="G15:H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workbookViewId="0">
      <selection sqref="A1:L1"/>
    </sheetView>
  </sheetViews>
  <sheetFormatPr defaultRowHeight="15" x14ac:dyDescent="0.25"/>
  <cols>
    <col min="3" max="3" width="16.42578125" bestFit="1" customWidth="1"/>
    <col min="5" max="6" width="13.28515625" bestFit="1" customWidth="1"/>
    <col min="7" max="7" width="12.140625" bestFit="1" customWidth="1"/>
    <col min="8" max="9" width="13.28515625" bestFit="1" customWidth="1"/>
    <col min="10" max="10" width="8.7109375" bestFit="1" customWidth="1"/>
    <col min="11" max="12" width="13.28515625" bestFit="1" customWidth="1"/>
  </cols>
  <sheetData>
    <row r="1" spans="1:12" x14ac:dyDescent="0.25">
      <c r="A1" s="121" t="s">
        <v>162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x14ac:dyDescent="0.25">
      <c r="A2" s="121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4" spans="1:12" x14ac:dyDescent="0.25">
      <c r="A4" s="79" t="s">
        <v>194</v>
      </c>
      <c r="B4" s="79"/>
      <c r="C4" s="79" t="s">
        <v>155</v>
      </c>
      <c r="D4" s="79"/>
      <c r="E4" s="79"/>
      <c r="F4" s="79"/>
      <c r="G4" s="79"/>
      <c r="H4" s="79"/>
      <c r="I4" s="79"/>
      <c r="J4" s="79"/>
      <c r="K4" s="79"/>
      <c r="L4" s="79"/>
    </row>
    <row r="5" spans="1:12" x14ac:dyDescent="0.25">
      <c r="A5" s="79" t="s">
        <v>195</v>
      </c>
      <c r="B5" s="79"/>
      <c r="C5" s="79" t="str">
        <f>VLOOKUP(C4,'MASTER AKUN'!G12:K14,2,)</f>
        <v>Barang A</v>
      </c>
      <c r="D5" s="79"/>
      <c r="E5" s="79"/>
      <c r="F5" s="79"/>
      <c r="G5" s="79"/>
      <c r="H5" s="79"/>
      <c r="I5" s="79"/>
      <c r="J5" s="79"/>
      <c r="K5" s="79"/>
      <c r="L5" s="79"/>
    </row>
    <row r="6" spans="1:12" ht="15.75" thickBot="1" x14ac:dyDescent="0.3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</row>
    <row r="7" spans="1:12" ht="15.75" thickBot="1" x14ac:dyDescent="0.3">
      <c r="A7" s="81" t="s">
        <v>173</v>
      </c>
      <c r="B7" s="81" t="s">
        <v>174</v>
      </c>
      <c r="C7" s="81" t="s">
        <v>139</v>
      </c>
      <c r="D7" s="115" t="s">
        <v>196</v>
      </c>
      <c r="E7" s="116"/>
      <c r="F7" s="117"/>
      <c r="G7" s="115" t="s">
        <v>197</v>
      </c>
      <c r="H7" s="116"/>
      <c r="I7" s="117"/>
      <c r="J7" s="115" t="s">
        <v>178</v>
      </c>
      <c r="K7" s="116"/>
      <c r="L7" s="117"/>
    </row>
    <row r="8" spans="1:12" x14ac:dyDescent="0.25">
      <c r="A8" s="97"/>
      <c r="B8" s="97"/>
      <c r="C8" s="97"/>
      <c r="D8" s="81" t="s">
        <v>198</v>
      </c>
      <c r="E8" s="81" t="s">
        <v>199</v>
      </c>
      <c r="F8" s="81" t="s">
        <v>200</v>
      </c>
      <c r="G8" s="81" t="s">
        <v>198</v>
      </c>
      <c r="H8" s="81" t="s">
        <v>199</v>
      </c>
      <c r="I8" s="81" t="s">
        <v>200</v>
      </c>
      <c r="J8" s="81" t="s">
        <v>198</v>
      </c>
      <c r="K8" s="81" t="s">
        <v>199</v>
      </c>
      <c r="L8" s="81" t="s">
        <v>200</v>
      </c>
    </row>
    <row r="9" spans="1:12" x14ac:dyDescent="0.25">
      <c r="A9" s="9"/>
      <c r="B9" s="9"/>
      <c r="C9" s="9" t="s">
        <v>179</v>
      </c>
      <c r="D9" s="9"/>
      <c r="E9" s="9"/>
      <c r="F9" s="9"/>
      <c r="G9" s="9"/>
      <c r="H9" s="9"/>
      <c r="I9" s="9"/>
      <c r="J9" s="9">
        <f>VLOOKUP(C4,'MASTER AKUN'!G12:K14,3,)</f>
        <v>3</v>
      </c>
      <c r="K9" s="39">
        <f>VLOOKUP(C4,'MASTER AKUN'!G12:K14,4,)</f>
        <v>21000000</v>
      </c>
      <c r="L9" s="39">
        <f>VLOOKUP(C4,'MASTER AKUN'!G12:K14,5,)</f>
        <v>63000000</v>
      </c>
    </row>
    <row r="10" spans="1:12" x14ac:dyDescent="0.25">
      <c r="A10" s="9"/>
      <c r="B10" s="9">
        <v>1</v>
      </c>
      <c r="C10" s="9" t="s">
        <v>201</v>
      </c>
      <c r="D10" s="9"/>
      <c r="E10" s="9"/>
      <c r="F10" s="9"/>
      <c r="G10" s="9">
        <f ca="1">SUMIF('JURNAL UMUM'!H5:N20,'BB PEMBANTU PERSEDIAAN'!C4,'JURNAL UMUM'!L5:L20)</f>
        <v>1</v>
      </c>
      <c r="H10" s="39">
        <f ca="1">SUMIF('JURNAL UMUM'!H5:N20,'BB PEMBANTU PERSEDIAAN'!C4,'JURNAL UMUM'!M5:N20)</f>
        <v>21000000</v>
      </c>
      <c r="I10" s="39">
        <f ca="1">H10*G10</f>
        <v>21000000</v>
      </c>
      <c r="J10" s="9">
        <f ca="1">G10</f>
        <v>1</v>
      </c>
      <c r="K10" s="39">
        <f ca="1">H10</f>
        <v>21000000</v>
      </c>
      <c r="L10" s="39">
        <f ca="1">I10</f>
        <v>21000000</v>
      </c>
    </row>
    <row r="11" spans="1:12" x14ac:dyDescent="0.25">
      <c r="A11" s="9"/>
      <c r="B11" s="9"/>
      <c r="C11" s="9"/>
      <c r="D11" s="9"/>
      <c r="E11" s="9"/>
      <c r="F11" s="9"/>
      <c r="G11" s="9"/>
      <c r="H11" s="9"/>
      <c r="I11" s="9"/>
      <c r="J11" s="9">
        <f ca="1">J9-J10</f>
        <v>2</v>
      </c>
      <c r="K11" s="39">
        <f ca="1">L11/J11</f>
        <v>21000000</v>
      </c>
      <c r="L11" s="39">
        <f ca="1">L9-L10</f>
        <v>42000000</v>
      </c>
    </row>
    <row r="12" spans="1:12" x14ac:dyDescent="0.25">
      <c r="A12" s="9"/>
      <c r="B12" s="9">
        <v>5</v>
      </c>
      <c r="C12" s="9" t="s">
        <v>201</v>
      </c>
      <c r="D12" s="9">
        <f ca="1">SUMIF('JURNAL UMUM'!H5:N20,'BB PEMBANTU PERSEDIAAN'!C4,'JURNAL UMUM'!I5:I20)</f>
        <v>1</v>
      </c>
      <c r="E12" s="39">
        <f ca="1">SUMIF('JURNAL UMUM'!H5:N20,'BB PEMBANTU PERSEDIAAN'!C4,'JURNAL UMUM'!J5:J19)</f>
        <v>21000000</v>
      </c>
      <c r="F12" s="39">
        <f ca="1">E12*D12</f>
        <v>21000000</v>
      </c>
      <c r="G12" s="9"/>
      <c r="H12" s="9"/>
      <c r="I12" s="9"/>
      <c r="J12" s="9">
        <f ca="1">D12</f>
        <v>1</v>
      </c>
      <c r="K12" s="39">
        <f ca="1">E12</f>
        <v>21000000</v>
      </c>
      <c r="L12" s="39">
        <f ca="1">F12</f>
        <v>21000000</v>
      </c>
    </row>
    <row r="13" spans="1:12" ht="15.75" thickBo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>
        <f ca="1">J11+J12</f>
        <v>3</v>
      </c>
      <c r="K13" s="38">
        <f ca="1">L13/J13</f>
        <v>21000000</v>
      </c>
      <c r="L13" s="38">
        <f ca="1">L11+L12</f>
        <v>63000000</v>
      </c>
    </row>
    <row r="15" spans="1:12" x14ac:dyDescent="0.25">
      <c r="A15" s="79" t="s">
        <v>194</v>
      </c>
      <c r="B15" s="79"/>
      <c r="C15" s="79" t="s">
        <v>157</v>
      </c>
      <c r="D15" s="79"/>
      <c r="E15" s="79"/>
      <c r="F15" s="79"/>
      <c r="G15" s="79"/>
      <c r="H15" s="79"/>
      <c r="I15" s="79"/>
      <c r="J15" s="79"/>
      <c r="K15" s="79"/>
      <c r="L15" s="79"/>
    </row>
    <row r="16" spans="1:12" x14ac:dyDescent="0.25">
      <c r="A16" s="79" t="s">
        <v>195</v>
      </c>
      <c r="B16" s="79"/>
      <c r="C16" s="79" t="str">
        <f>VLOOKUP(C15,'MASTER AKUN'!G12:K14,2,)</f>
        <v>Barang B</v>
      </c>
      <c r="D16" s="79"/>
      <c r="E16" s="79"/>
      <c r="F16" s="79"/>
      <c r="G16" s="79"/>
      <c r="H16" s="79"/>
      <c r="I16" s="79"/>
      <c r="J16" s="79"/>
      <c r="K16" s="79"/>
      <c r="L16" s="79"/>
    </row>
    <row r="17" spans="1:12" ht="15.75" thickBot="1" x14ac:dyDescent="0.3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</row>
    <row r="18" spans="1:12" ht="15.75" thickBot="1" x14ac:dyDescent="0.3">
      <c r="A18" s="82" t="s">
        <v>173</v>
      </c>
      <c r="B18" s="81" t="s">
        <v>174</v>
      </c>
      <c r="C18" s="81" t="s">
        <v>139</v>
      </c>
      <c r="D18" s="115" t="s">
        <v>196</v>
      </c>
      <c r="E18" s="116"/>
      <c r="F18" s="117"/>
      <c r="G18" s="115" t="s">
        <v>197</v>
      </c>
      <c r="H18" s="116"/>
      <c r="I18" s="117"/>
      <c r="J18" s="115" t="s">
        <v>178</v>
      </c>
      <c r="K18" s="116"/>
      <c r="L18" s="117"/>
    </row>
    <row r="19" spans="1:12" x14ac:dyDescent="0.25">
      <c r="A19" s="93"/>
      <c r="B19" s="97"/>
      <c r="C19" s="97"/>
      <c r="D19" s="81" t="s">
        <v>198</v>
      </c>
      <c r="E19" s="81" t="s">
        <v>199</v>
      </c>
      <c r="F19" s="81" t="s">
        <v>200</v>
      </c>
      <c r="G19" s="81" t="s">
        <v>198</v>
      </c>
      <c r="H19" s="81" t="s">
        <v>199</v>
      </c>
      <c r="I19" s="81" t="s">
        <v>200</v>
      </c>
      <c r="J19" s="81" t="s">
        <v>198</v>
      </c>
      <c r="K19" s="81" t="s">
        <v>199</v>
      </c>
      <c r="L19" s="81" t="s">
        <v>200</v>
      </c>
    </row>
    <row r="20" spans="1:12" x14ac:dyDescent="0.25">
      <c r="A20" s="6"/>
      <c r="B20" s="9"/>
      <c r="C20" s="9" t="s">
        <v>179</v>
      </c>
      <c r="D20" s="9"/>
      <c r="E20" s="9"/>
      <c r="F20" s="9"/>
      <c r="G20" s="9"/>
      <c r="H20" s="9"/>
      <c r="I20" s="9"/>
      <c r="J20" s="9">
        <f>VLOOKUP(C15,'MASTER AKUN'!G12:K14,3,)</f>
        <v>2</v>
      </c>
      <c r="K20" s="39">
        <f>VLOOKUP(C15,'MASTER AKUN'!G12:K14,4,)</f>
        <v>18750000</v>
      </c>
      <c r="L20" s="39">
        <f>VLOOKUP(C15,'MASTER AKUN'!G12:K14,5,)</f>
        <v>37500000</v>
      </c>
    </row>
    <row r="21" spans="1:12" ht="15.75" thickBot="1" x14ac:dyDescent="0.3">
      <c r="A21" s="8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3" spans="1:12" x14ac:dyDescent="0.25">
      <c r="A23" s="79" t="s">
        <v>194</v>
      </c>
      <c r="B23" s="79"/>
      <c r="C23" s="79" t="s">
        <v>159</v>
      </c>
      <c r="D23" s="79"/>
      <c r="E23" s="79"/>
      <c r="F23" s="79"/>
      <c r="G23" s="79"/>
      <c r="H23" s="79"/>
      <c r="I23" s="79"/>
      <c r="J23" s="79"/>
      <c r="K23" s="79"/>
      <c r="L23" s="79"/>
    </row>
    <row r="24" spans="1:12" x14ac:dyDescent="0.25">
      <c r="A24" s="79" t="s">
        <v>195</v>
      </c>
      <c r="B24" s="79"/>
      <c r="C24" s="79" t="str">
        <f>VLOOKUP(C23,'MASTER AKUN'!G12:K14,2,0)</f>
        <v>Barang C</v>
      </c>
      <c r="D24" s="79"/>
      <c r="E24" s="79"/>
      <c r="F24" s="79"/>
      <c r="G24" s="79"/>
      <c r="H24" s="79"/>
      <c r="I24" s="79"/>
      <c r="J24" s="79"/>
      <c r="K24" s="79"/>
      <c r="L24" s="79"/>
    </row>
    <row r="25" spans="1:12" ht="15.75" thickBot="1" x14ac:dyDescent="0.3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</row>
    <row r="26" spans="1:12" ht="15.75" thickBot="1" x14ac:dyDescent="0.3">
      <c r="A26" s="89" t="s">
        <v>173</v>
      </c>
      <c r="B26" s="89" t="s">
        <v>174</v>
      </c>
      <c r="C26" s="89" t="s">
        <v>139</v>
      </c>
      <c r="D26" s="116" t="s">
        <v>196</v>
      </c>
      <c r="E26" s="116"/>
      <c r="F26" s="116"/>
      <c r="G26" s="115" t="s">
        <v>197</v>
      </c>
      <c r="H26" s="116"/>
      <c r="I26" s="117"/>
      <c r="J26" s="116" t="s">
        <v>178</v>
      </c>
      <c r="K26" s="116"/>
      <c r="L26" s="117"/>
    </row>
    <row r="27" spans="1:12" x14ac:dyDescent="0.25">
      <c r="A27" s="97"/>
      <c r="B27" s="97"/>
      <c r="C27" s="97"/>
      <c r="D27" s="97" t="s">
        <v>198</v>
      </c>
      <c r="E27" s="97" t="s">
        <v>199</v>
      </c>
      <c r="F27" s="97" t="s">
        <v>200</v>
      </c>
      <c r="G27" s="97" t="s">
        <v>198</v>
      </c>
      <c r="H27" s="97" t="s">
        <v>199</v>
      </c>
      <c r="I27" s="97" t="s">
        <v>200</v>
      </c>
      <c r="J27" s="97" t="s">
        <v>198</v>
      </c>
      <c r="K27" s="97" t="s">
        <v>199</v>
      </c>
      <c r="L27" s="97" t="s">
        <v>200</v>
      </c>
    </row>
    <row r="28" spans="1:12" x14ac:dyDescent="0.25">
      <c r="A28" s="9"/>
      <c r="B28" s="9"/>
      <c r="C28" s="9" t="s">
        <v>179</v>
      </c>
      <c r="D28" s="9"/>
      <c r="E28" s="9"/>
      <c r="F28" s="9"/>
      <c r="G28" s="9"/>
      <c r="H28" s="9"/>
      <c r="I28" s="9"/>
      <c r="J28" s="9">
        <f>VLOOKUP(C23,'MASTER AKUN'!G12:K14,3,)</f>
        <v>1</v>
      </c>
      <c r="K28" s="39">
        <f>VLOOKUP(C23,'MASTER AKUN'!G12:K14,4,)</f>
        <v>15000000</v>
      </c>
      <c r="L28" s="39">
        <f>VLOOKUP(C23,'MASTER AKUN'!G12:K14,5,)</f>
        <v>15000000</v>
      </c>
    </row>
    <row r="29" spans="1:12" ht="15.75" thickBo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1">
    <mergeCell ref="A1:L1"/>
    <mergeCell ref="A2:L2"/>
    <mergeCell ref="G26:I26"/>
    <mergeCell ref="J26:L26"/>
    <mergeCell ref="D26:F26"/>
    <mergeCell ref="D18:F18"/>
    <mergeCell ref="G18:I18"/>
    <mergeCell ref="J18:L18"/>
    <mergeCell ref="D7:F7"/>
    <mergeCell ref="G7:I7"/>
    <mergeCell ref="J7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G15" sqref="G15"/>
    </sheetView>
  </sheetViews>
  <sheetFormatPr defaultRowHeight="15" x14ac:dyDescent="0.25"/>
  <sheetData>
    <row r="1" spans="1:5" x14ac:dyDescent="0.25">
      <c r="A1" s="121" t="s">
        <v>162</v>
      </c>
      <c r="B1" s="121"/>
      <c r="C1" s="121"/>
      <c r="D1" s="121"/>
      <c r="E1" s="121"/>
    </row>
    <row r="2" spans="1:5" x14ac:dyDescent="0.25">
      <c r="A2" s="121" t="s">
        <v>202</v>
      </c>
      <c r="B2" s="124"/>
      <c r="C2" s="124"/>
      <c r="D2" s="124"/>
      <c r="E2" s="124"/>
    </row>
    <row r="3" spans="1:5" x14ac:dyDescent="0.25">
      <c r="A3" s="124"/>
      <c r="B3" s="124"/>
      <c r="C3" s="124"/>
      <c r="D3" s="124"/>
      <c r="E3" s="124"/>
    </row>
    <row r="4" spans="1:5" x14ac:dyDescent="0.25">
      <c r="A4" s="125"/>
      <c r="B4" s="125"/>
      <c r="C4" s="125"/>
      <c r="D4" s="125"/>
      <c r="E4" s="125"/>
    </row>
    <row r="5" spans="1:5" x14ac:dyDescent="0.25">
      <c r="A5" s="103" t="s">
        <v>203</v>
      </c>
      <c r="B5" s="103" t="s">
        <v>139</v>
      </c>
      <c r="C5" s="103" t="s">
        <v>175</v>
      </c>
      <c r="D5" s="103" t="s">
        <v>176</v>
      </c>
      <c r="E5" s="103" t="s">
        <v>177</v>
      </c>
    </row>
    <row r="6" spans="1:5" x14ac:dyDescent="0.25">
      <c r="A6" s="46"/>
      <c r="B6" s="46"/>
      <c r="C6" s="46"/>
      <c r="D6" s="47"/>
      <c r="E6" s="47"/>
    </row>
    <row r="7" spans="1:5" x14ac:dyDescent="0.25">
      <c r="A7" s="46"/>
      <c r="B7" s="46"/>
      <c r="C7" s="46"/>
      <c r="D7" s="47"/>
      <c r="E7" s="47"/>
    </row>
    <row r="8" spans="1:5" x14ac:dyDescent="0.25">
      <c r="A8" s="46"/>
      <c r="B8" s="46"/>
      <c r="C8" s="46"/>
      <c r="D8" s="47"/>
      <c r="E8" s="47"/>
    </row>
    <row r="9" spans="1:5" x14ac:dyDescent="0.25">
      <c r="A9" s="46"/>
      <c r="B9" s="46"/>
      <c r="C9" s="46"/>
      <c r="D9" s="47"/>
      <c r="E9" s="47"/>
    </row>
    <row r="10" spans="1:5" x14ac:dyDescent="0.25">
      <c r="A10" s="46"/>
      <c r="B10" s="46"/>
      <c r="C10" s="46"/>
      <c r="D10" s="47"/>
      <c r="E10" s="47"/>
    </row>
  </sheetData>
  <mergeCells count="4">
    <mergeCell ref="A1:E1"/>
    <mergeCell ref="A2:E2"/>
    <mergeCell ref="A3:E3"/>
    <mergeCell ref="A4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workbookViewId="0">
      <selection activeCell="E6" sqref="E6"/>
    </sheetView>
  </sheetViews>
  <sheetFormatPr defaultRowHeight="15" x14ac:dyDescent="0.25"/>
  <sheetData>
    <row r="1" spans="1:4" x14ac:dyDescent="0.25">
      <c r="A1" s="121" t="s">
        <v>162</v>
      </c>
      <c r="B1" s="121"/>
      <c r="C1" s="121"/>
      <c r="D1" s="121"/>
    </row>
    <row r="2" spans="1:4" x14ac:dyDescent="0.25">
      <c r="A2" s="121" t="s">
        <v>204</v>
      </c>
      <c r="B2" s="121"/>
      <c r="C2" s="121"/>
      <c r="D2" s="121"/>
    </row>
    <row r="3" spans="1:4" x14ac:dyDescent="0.25">
      <c r="A3" s="126"/>
      <c r="B3" s="126"/>
      <c r="C3" s="126"/>
      <c r="D3" s="126"/>
    </row>
    <row r="4" spans="1:4" x14ac:dyDescent="0.25">
      <c r="A4" s="125"/>
      <c r="B4" s="125"/>
      <c r="C4" s="125"/>
      <c r="D4" s="125"/>
    </row>
    <row r="5" spans="1:4" x14ac:dyDescent="0.25">
      <c r="A5" s="54" t="s">
        <v>205</v>
      </c>
      <c r="B5" s="54"/>
      <c r="C5" s="55" t="s">
        <v>206</v>
      </c>
      <c r="D5" s="57"/>
    </row>
    <row r="6" spans="1:4" x14ac:dyDescent="0.25">
      <c r="A6" s="51" t="s">
        <v>207</v>
      </c>
      <c r="B6" s="51"/>
      <c r="C6" s="52" t="s">
        <v>208</v>
      </c>
      <c r="D6" s="49"/>
    </row>
    <row r="7" spans="1:4" x14ac:dyDescent="0.25">
      <c r="A7" s="51" t="s">
        <v>209</v>
      </c>
      <c r="B7" s="51"/>
      <c r="C7" s="52" t="s">
        <v>210</v>
      </c>
      <c r="D7" s="49"/>
    </row>
    <row r="8" spans="1:4" x14ac:dyDescent="0.25">
      <c r="A8" s="50" t="s">
        <v>211</v>
      </c>
      <c r="B8" s="50"/>
      <c r="C8" s="53" t="s">
        <v>212</v>
      </c>
      <c r="D8" s="49"/>
    </row>
    <row r="9" spans="1:4" x14ac:dyDescent="0.25">
      <c r="A9" s="48"/>
      <c r="B9" s="48"/>
      <c r="C9" s="53" t="s">
        <v>213</v>
      </c>
      <c r="D9" s="49"/>
    </row>
    <row r="10" spans="1:4" x14ac:dyDescent="0.25">
      <c r="A10" s="48"/>
      <c r="B10" s="48"/>
      <c r="C10" s="56" t="s">
        <v>214</v>
      </c>
      <c r="D10" s="49"/>
    </row>
    <row r="11" spans="1:4" x14ac:dyDescent="0.25">
      <c r="A11" s="48"/>
      <c r="B11" s="48"/>
      <c r="C11" s="52" t="s">
        <v>215</v>
      </c>
      <c r="D11" s="49"/>
    </row>
    <row r="12" spans="1:4" x14ac:dyDescent="0.25">
      <c r="A12" s="48"/>
      <c r="B12" s="48"/>
      <c r="C12" s="53" t="s">
        <v>216</v>
      </c>
      <c r="D12" s="49"/>
    </row>
    <row r="13" spans="1:4" x14ac:dyDescent="0.25">
      <c r="A13" s="48"/>
      <c r="B13" s="48"/>
      <c r="C13" s="53" t="s">
        <v>217</v>
      </c>
      <c r="D13" s="49"/>
    </row>
  </sheetData>
  <mergeCells count="4">
    <mergeCell ref="A3:D3"/>
    <mergeCell ref="A4:D4"/>
    <mergeCell ref="A1:D1"/>
    <mergeCell ref="A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tabSelected="1" workbookViewId="0">
      <selection activeCell="G7" sqref="G7"/>
    </sheetView>
  </sheetViews>
  <sheetFormatPr defaultRowHeight="15" x14ac:dyDescent="0.25"/>
  <sheetData>
    <row r="1" spans="1:5" x14ac:dyDescent="0.25">
      <c r="A1" s="121" t="s">
        <v>162</v>
      </c>
      <c r="B1" s="121"/>
      <c r="C1" s="121"/>
      <c r="D1" s="121"/>
      <c r="E1" s="121"/>
    </row>
    <row r="2" spans="1:5" x14ac:dyDescent="0.25">
      <c r="A2" s="121" t="s">
        <v>218</v>
      </c>
      <c r="B2" s="121"/>
      <c r="C2" s="121"/>
      <c r="D2" s="121"/>
      <c r="E2" s="121"/>
    </row>
    <row r="3" spans="1:5" x14ac:dyDescent="0.25">
      <c r="A3" s="124"/>
      <c r="B3" s="124"/>
      <c r="C3" s="124"/>
      <c r="D3" s="124"/>
      <c r="E3" s="124"/>
    </row>
    <row r="4" spans="1:5" x14ac:dyDescent="0.25">
      <c r="A4" s="124"/>
      <c r="B4" s="124"/>
      <c r="C4" s="124"/>
      <c r="D4" s="124"/>
      <c r="E4" s="124"/>
    </row>
    <row r="5" spans="1:5" x14ac:dyDescent="0.25">
      <c r="A5" s="127" t="s">
        <v>219</v>
      </c>
      <c r="B5" s="127"/>
      <c r="C5" s="127"/>
      <c r="D5" s="124"/>
      <c r="E5" s="124"/>
    </row>
    <row r="6" spans="1:5" x14ac:dyDescent="0.25">
      <c r="A6" s="128" t="s">
        <v>220</v>
      </c>
      <c r="B6" s="128"/>
      <c r="C6" s="128"/>
      <c r="D6" s="124"/>
      <c r="E6" s="124"/>
    </row>
    <row r="7" spans="1:5" x14ac:dyDescent="0.25">
      <c r="A7" s="127" t="s">
        <v>73</v>
      </c>
      <c r="B7" s="127"/>
      <c r="C7" s="127"/>
      <c r="D7" s="124"/>
      <c r="E7" s="124"/>
    </row>
    <row r="8" spans="1:5" x14ac:dyDescent="0.25">
      <c r="A8" s="127" t="s">
        <v>221</v>
      </c>
      <c r="B8" s="127"/>
      <c r="C8" s="127"/>
      <c r="D8" s="124"/>
      <c r="E8" s="124"/>
    </row>
    <row r="9" spans="1:5" x14ac:dyDescent="0.25">
      <c r="A9" s="129" t="s">
        <v>222</v>
      </c>
      <c r="B9" s="129"/>
      <c r="C9" s="129"/>
      <c r="D9" s="124"/>
      <c r="E9" s="124"/>
    </row>
    <row r="10" spans="1:5" x14ac:dyDescent="0.25">
      <c r="A10" s="127" t="s">
        <v>223</v>
      </c>
      <c r="B10" s="127"/>
      <c r="C10" s="127"/>
      <c r="D10" s="124"/>
      <c r="E10" s="124"/>
    </row>
    <row r="11" spans="1:5" x14ac:dyDescent="0.25">
      <c r="A11" s="129" t="s">
        <v>101</v>
      </c>
      <c r="B11" s="129"/>
      <c r="C11" s="129"/>
      <c r="D11" s="124"/>
      <c r="E11" s="124"/>
    </row>
    <row r="12" spans="1:5" x14ac:dyDescent="0.25">
      <c r="A12" s="127" t="s">
        <v>224</v>
      </c>
      <c r="B12" s="127"/>
      <c r="C12" s="127"/>
      <c r="D12" s="124"/>
      <c r="E12" s="124"/>
    </row>
  </sheetData>
  <mergeCells count="20">
    <mergeCell ref="A1:E1"/>
    <mergeCell ref="A2:E2"/>
    <mergeCell ref="A11:C11"/>
    <mergeCell ref="A3:E3"/>
    <mergeCell ref="A4:E4"/>
    <mergeCell ref="A12:C12"/>
    <mergeCell ref="D5:E5"/>
    <mergeCell ref="D6:E6"/>
    <mergeCell ref="D7:E7"/>
    <mergeCell ref="D8:E8"/>
    <mergeCell ref="D9:E9"/>
    <mergeCell ref="D11:E11"/>
    <mergeCell ref="D10:E10"/>
    <mergeCell ref="D12:E12"/>
    <mergeCell ref="A5:C5"/>
    <mergeCell ref="A6:C6"/>
    <mergeCell ref="A7:C7"/>
    <mergeCell ref="A8:C8"/>
    <mergeCell ref="A9:C9"/>
    <mergeCell ref="A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MASTER AKUN</vt:lpstr>
      <vt:lpstr>JURNAL UMUM</vt:lpstr>
      <vt:lpstr>BUKU BESAR</vt:lpstr>
      <vt:lpstr>BB PEMBANTU PIUTANG </vt:lpstr>
      <vt:lpstr>BB PEMBANTU PERSEDIAAN</vt:lpstr>
      <vt:lpstr>NERACA SALDO</vt:lpstr>
      <vt:lpstr>NERACA</vt:lpstr>
      <vt:lpstr>LABA RUGI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2020-12-04T12:53:45Z</dcterms:created>
  <dcterms:modified xsi:type="dcterms:W3CDTF">2020-12-04T19:50:18Z</dcterms:modified>
</cp:coreProperties>
</file>