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931" firstSheet="3" activeTab="12"/>
  </bookViews>
  <sheets>
    <sheet name="Master Akun" sheetId="10" r:id="rId1"/>
    <sheet name="Data Hutang,Piutang,Persediaan" sheetId="11" r:id="rId2"/>
    <sheet name="Buku Pembantu Piutang" sheetId="12" r:id="rId3"/>
    <sheet name="JU&amp;AJP" sheetId="14" r:id="rId4"/>
    <sheet name="BB Hutang" sheetId="15" r:id="rId5"/>
    <sheet name="BB Persediaan" sheetId="16" r:id="rId6"/>
    <sheet name="Buku Besar" sheetId="17" r:id="rId7"/>
    <sheet name="Neraca Saldo" sheetId="18" r:id="rId8"/>
    <sheet name="Lap. Rugi Laba" sheetId="19" r:id="rId9"/>
    <sheet name="Lap. Laba di Tahan" sheetId="20" r:id="rId10"/>
    <sheet name="Lap. Perubahan Ekuitas" sheetId="21" r:id="rId11"/>
    <sheet name="Jurnal Penutup" sheetId="22" r:id="rId12"/>
    <sheet name="Neraca Saldo Setelah Penutupan" sheetId="23" r:id="rId13"/>
  </sheets>
  <externalReferences>
    <externalReference r:id="rId14"/>
  </externalReferences>
  <calcPr calcId="144525"/>
</workbook>
</file>

<file path=xl/calcChain.xml><?xml version="1.0" encoding="utf-8"?>
<calcChain xmlns="http://schemas.openxmlformats.org/spreadsheetml/2006/main">
  <c r="H54" i="18" l="1"/>
  <c r="G54" i="18"/>
  <c r="F54" i="18"/>
  <c r="E54" i="18"/>
  <c r="C54" i="18"/>
  <c r="H53" i="18"/>
  <c r="G53" i="18"/>
  <c r="F53" i="18"/>
  <c r="E53" i="18"/>
  <c r="C53" i="18"/>
  <c r="H52" i="18"/>
  <c r="G52" i="18"/>
  <c r="F52" i="18"/>
  <c r="E52" i="18"/>
  <c r="C52" i="18"/>
  <c r="H51" i="18"/>
  <c r="G51" i="18"/>
  <c r="F51" i="18"/>
  <c r="E51" i="18"/>
  <c r="C51" i="18"/>
  <c r="H50" i="18"/>
  <c r="G50" i="18"/>
  <c r="F50" i="18"/>
  <c r="E50" i="18"/>
  <c r="C50" i="18"/>
  <c r="H49" i="18"/>
  <c r="G49" i="18"/>
  <c r="F49" i="18"/>
  <c r="E49" i="18"/>
  <c r="C49" i="18"/>
  <c r="H48" i="18"/>
  <c r="G48" i="18"/>
  <c r="F48" i="18"/>
  <c r="E48" i="18"/>
  <c r="C48" i="18"/>
  <c r="H47" i="18"/>
  <c r="G47" i="18"/>
  <c r="F47" i="18"/>
  <c r="E47" i="18"/>
  <c r="C47" i="18"/>
  <c r="H46" i="18"/>
  <c r="G46" i="18"/>
  <c r="F46" i="18"/>
  <c r="E46" i="18"/>
  <c r="C46" i="18"/>
  <c r="H45" i="18"/>
  <c r="G45" i="18"/>
  <c r="F45" i="18"/>
  <c r="E45" i="18"/>
  <c r="C45" i="18"/>
  <c r="H44" i="18"/>
  <c r="G44" i="18"/>
  <c r="F44" i="18"/>
  <c r="E44" i="18"/>
  <c r="C44" i="18"/>
  <c r="H43" i="18"/>
  <c r="G43" i="18"/>
  <c r="F43" i="18"/>
  <c r="E43" i="18"/>
  <c r="C43" i="18"/>
  <c r="H42" i="18"/>
  <c r="G42" i="18"/>
  <c r="F42" i="18"/>
  <c r="E42" i="18"/>
  <c r="C42" i="18"/>
  <c r="H41" i="18"/>
  <c r="G41" i="18"/>
  <c r="F41" i="18"/>
  <c r="E41" i="18"/>
  <c r="C41" i="18"/>
  <c r="H40" i="18"/>
  <c r="G40" i="18"/>
  <c r="F40" i="18"/>
  <c r="E40" i="18"/>
  <c r="C40" i="18"/>
  <c r="H39" i="18"/>
  <c r="G39" i="18"/>
  <c r="F39" i="18"/>
  <c r="E39" i="18"/>
  <c r="C39" i="18"/>
  <c r="H38" i="18"/>
  <c r="G38" i="18"/>
  <c r="F38" i="18"/>
  <c r="E38" i="18"/>
  <c r="C38" i="18"/>
  <c r="H37" i="18"/>
  <c r="G37" i="18"/>
  <c r="F37" i="18"/>
  <c r="E37" i="18"/>
  <c r="C37" i="18"/>
  <c r="H36" i="18"/>
  <c r="G36" i="18"/>
  <c r="F36" i="18"/>
  <c r="E36" i="18"/>
  <c r="C36" i="18"/>
  <c r="H35" i="18"/>
  <c r="G35" i="18"/>
  <c r="F35" i="18"/>
  <c r="E35" i="18"/>
  <c r="C35" i="18"/>
  <c r="H34" i="18"/>
  <c r="G34" i="18"/>
  <c r="F34" i="18"/>
  <c r="E34" i="18"/>
  <c r="C34" i="18"/>
  <c r="H33" i="18"/>
  <c r="G33" i="18"/>
  <c r="F33" i="18"/>
  <c r="E33" i="18"/>
  <c r="C33" i="18"/>
  <c r="H32" i="18"/>
  <c r="G32" i="18"/>
  <c r="F32" i="18"/>
  <c r="E32" i="18"/>
  <c r="C32" i="18"/>
  <c r="H31" i="18"/>
  <c r="G31" i="18"/>
  <c r="F31" i="18"/>
  <c r="E31" i="18"/>
  <c r="C31" i="18"/>
  <c r="H30" i="18"/>
  <c r="G30" i="18"/>
  <c r="F30" i="18"/>
  <c r="E30" i="18"/>
  <c r="C30" i="18"/>
  <c r="H29" i="18"/>
  <c r="G29" i="18"/>
  <c r="F29" i="18"/>
  <c r="E29" i="18"/>
  <c r="C29" i="18"/>
  <c r="H28" i="18"/>
  <c r="G28" i="18"/>
  <c r="F28" i="18"/>
  <c r="E28" i="18"/>
  <c r="C28" i="18"/>
  <c r="H27" i="18"/>
  <c r="G27" i="18"/>
  <c r="F27" i="18"/>
  <c r="E27" i="18"/>
  <c r="C27" i="18"/>
  <c r="H26" i="18"/>
  <c r="G26" i="18"/>
  <c r="F26" i="18"/>
  <c r="E26" i="18"/>
  <c r="C26" i="18"/>
  <c r="H25" i="18"/>
  <c r="G25" i="18"/>
  <c r="F25" i="18"/>
  <c r="E25" i="18"/>
  <c r="C25" i="18"/>
  <c r="H24" i="18"/>
  <c r="G24" i="18"/>
  <c r="F24" i="18"/>
  <c r="E24" i="18"/>
  <c r="C24" i="18"/>
  <c r="H23" i="18"/>
  <c r="G23" i="18"/>
  <c r="F23" i="18"/>
  <c r="E23" i="18"/>
  <c r="C23" i="18"/>
  <c r="H22" i="18"/>
  <c r="G22" i="18"/>
  <c r="F22" i="18"/>
  <c r="E22" i="18"/>
  <c r="C22" i="18"/>
  <c r="H21" i="18"/>
  <c r="G21" i="18"/>
  <c r="F21" i="18"/>
  <c r="E21" i="18"/>
  <c r="C21" i="18"/>
  <c r="H20" i="18"/>
  <c r="G20" i="18"/>
  <c r="F20" i="18"/>
  <c r="E20" i="18"/>
  <c r="C20" i="18"/>
  <c r="H19" i="18"/>
  <c r="G19" i="18"/>
  <c r="F19" i="18"/>
  <c r="E19" i="18"/>
  <c r="C19" i="18"/>
  <c r="H18" i="18"/>
  <c r="G18" i="18"/>
  <c r="F18" i="18"/>
  <c r="E18" i="18"/>
  <c r="C18" i="18"/>
  <c r="H17" i="18"/>
  <c r="G17" i="18"/>
  <c r="F17" i="18"/>
  <c r="E17" i="18"/>
  <c r="C17" i="18"/>
  <c r="H16" i="18"/>
  <c r="G16" i="18"/>
  <c r="F16" i="18"/>
  <c r="E16" i="18"/>
  <c r="C16" i="18"/>
  <c r="H15" i="18"/>
  <c r="G15" i="18"/>
  <c r="F15" i="18"/>
  <c r="E15" i="18"/>
  <c r="C15" i="18"/>
  <c r="H14" i="18"/>
  <c r="G14" i="18"/>
  <c r="F14" i="18"/>
  <c r="E14" i="18"/>
  <c r="C14" i="18"/>
  <c r="H13" i="18"/>
  <c r="G13" i="18"/>
  <c r="F13" i="18"/>
  <c r="E13" i="18"/>
  <c r="C13" i="18"/>
  <c r="H12" i="18"/>
  <c r="G12" i="18"/>
  <c r="F12" i="18"/>
  <c r="E12" i="18"/>
  <c r="C12" i="18"/>
  <c r="H11" i="18"/>
  <c r="G11" i="18"/>
  <c r="F11" i="18"/>
  <c r="E11" i="18"/>
  <c r="C11" i="18"/>
  <c r="H10" i="18"/>
  <c r="G10" i="18"/>
  <c r="F10" i="18"/>
  <c r="E10" i="18"/>
  <c r="C10" i="18"/>
  <c r="H9" i="18"/>
  <c r="G9" i="18"/>
  <c r="F9" i="18"/>
  <c r="E9" i="18"/>
  <c r="C9" i="18"/>
  <c r="H8" i="18"/>
  <c r="G8" i="18"/>
  <c r="F8" i="18"/>
  <c r="E8" i="18"/>
  <c r="E55" i="18" s="1"/>
  <c r="C8" i="18"/>
  <c r="G386" i="17"/>
  <c r="F386" i="17"/>
  <c r="I385" i="17"/>
  <c r="H385" i="17"/>
  <c r="D382" i="17"/>
  <c r="G378" i="17"/>
  <c r="F378" i="17"/>
  <c r="I377" i="17"/>
  <c r="H377" i="17"/>
  <c r="D374" i="17"/>
  <c r="G370" i="17"/>
  <c r="F370" i="17"/>
  <c r="I369" i="17"/>
  <c r="H369" i="17"/>
  <c r="D366" i="17"/>
  <c r="G362" i="17"/>
  <c r="F362" i="17"/>
  <c r="I361" i="17"/>
  <c r="H361" i="17"/>
  <c r="D358" i="17"/>
  <c r="G354" i="17"/>
  <c r="F354" i="17"/>
  <c r="I353" i="17"/>
  <c r="H353" i="17"/>
  <c r="D350" i="17"/>
  <c r="G346" i="17"/>
  <c r="F346" i="17"/>
  <c r="I345" i="17"/>
  <c r="H345" i="17"/>
  <c r="D342" i="17"/>
  <c r="G338" i="17"/>
  <c r="F338" i="17"/>
  <c r="I337" i="17"/>
  <c r="H337" i="17"/>
  <c r="D334" i="17"/>
  <c r="G330" i="17"/>
  <c r="F330" i="17"/>
  <c r="I329" i="17"/>
  <c r="H329" i="17"/>
  <c r="D326" i="17"/>
  <c r="G322" i="17"/>
  <c r="F322" i="17"/>
  <c r="I321" i="17"/>
  <c r="H321" i="17"/>
  <c r="D318" i="17"/>
  <c r="G314" i="17"/>
  <c r="F314" i="17"/>
  <c r="I313" i="17"/>
  <c r="H313" i="17"/>
  <c r="D310" i="17"/>
  <c r="G306" i="17"/>
  <c r="F306" i="17"/>
  <c r="I305" i="17"/>
  <c r="H305" i="17"/>
  <c r="D302" i="17"/>
  <c r="G298" i="17"/>
  <c r="F298" i="17"/>
  <c r="I297" i="17"/>
  <c r="H297" i="17"/>
  <c r="D294" i="17"/>
  <c r="G290" i="17"/>
  <c r="F290" i="17"/>
  <c r="I289" i="17"/>
  <c r="H289" i="17"/>
  <c r="D286" i="17"/>
  <c r="G282" i="17"/>
  <c r="F282" i="17"/>
  <c r="I281" i="17"/>
  <c r="H281" i="17"/>
  <c r="D278" i="17"/>
  <c r="G274" i="17"/>
  <c r="F274" i="17"/>
  <c r="I273" i="17"/>
  <c r="H273" i="17"/>
  <c r="D270" i="17"/>
  <c r="G266" i="17"/>
  <c r="F266" i="17"/>
  <c r="I265" i="17"/>
  <c r="H265" i="17"/>
  <c r="D262" i="17"/>
  <c r="G258" i="17"/>
  <c r="F258" i="17"/>
  <c r="I257" i="17"/>
  <c r="H257" i="17"/>
  <c r="D254" i="17"/>
  <c r="G250" i="17"/>
  <c r="F250" i="17"/>
  <c r="I249" i="17"/>
  <c r="H249" i="17"/>
  <c r="D246" i="17"/>
  <c r="G242" i="17"/>
  <c r="F242" i="17"/>
  <c r="I241" i="17"/>
  <c r="H241" i="17"/>
  <c r="D238" i="17"/>
  <c r="G234" i="17"/>
  <c r="F234" i="17"/>
  <c r="I233" i="17"/>
  <c r="H233" i="17"/>
  <c r="D230" i="17"/>
  <c r="G226" i="17"/>
  <c r="F226" i="17"/>
  <c r="I225" i="17"/>
  <c r="H225" i="17"/>
  <c r="D222" i="17"/>
  <c r="G218" i="17"/>
  <c r="F218" i="17"/>
  <c r="I217" i="17"/>
  <c r="H217" i="17"/>
  <c r="D214" i="17"/>
  <c r="G210" i="17"/>
  <c r="F210" i="17"/>
  <c r="I209" i="17"/>
  <c r="H209" i="17"/>
  <c r="D206" i="17"/>
  <c r="G202" i="17"/>
  <c r="F202" i="17"/>
  <c r="I201" i="17"/>
  <c r="H201" i="17"/>
  <c r="D198" i="17"/>
  <c r="G194" i="17"/>
  <c r="F194" i="17"/>
  <c r="I193" i="17"/>
  <c r="H193" i="17"/>
  <c r="D190" i="17"/>
  <c r="G186" i="17"/>
  <c r="F186" i="17"/>
  <c r="I185" i="17"/>
  <c r="H185" i="17"/>
  <c r="D182" i="17"/>
  <c r="G178" i="17"/>
  <c r="F178" i="17"/>
  <c r="I177" i="17"/>
  <c r="H177" i="17"/>
  <c r="D174" i="17"/>
  <c r="G170" i="17"/>
  <c r="F170" i="17"/>
  <c r="I169" i="17"/>
  <c r="H169" i="17"/>
  <c r="D166" i="17"/>
  <c r="G162" i="17"/>
  <c r="F162" i="17"/>
  <c r="I161" i="17"/>
  <c r="H161" i="17"/>
  <c r="D158" i="17"/>
  <c r="G154" i="17"/>
  <c r="F154" i="17"/>
  <c r="I153" i="17"/>
  <c r="H153" i="17"/>
  <c r="D150" i="17"/>
  <c r="G146" i="17"/>
  <c r="F146" i="17"/>
  <c r="I145" i="17"/>
  <c r="H145" i="17"/>
  <c r="D142" i="17"/>
  <c r="G138" i="17"/>
  <c r="F138" i="17"/>
  <c r="I137" i="17"/>
  <c r="H137" i="17"/>
  <c r="D134" i="17"/>
  <c r="G130" i="17"/>
  <c r="F130" i="17"/>
  <c r="I129" i="17"/>
  <c r="H129" i="17"/>
  <c r="D126" i="17"/>
  <c r="G122" i="17"/>
  <c r="F122" i="17"/>
  <c r="I121" i="17"/>
  <c r="H121" i="17"/>
  <c r="D118" i="17"/>
  <c r="G114" i="17"/>
  <c r="F114" i="17"/>
  <c r="I113" i="17"/>
  <c r="H113" i="17"/>
  <c r="D110" i="17"/>
  <c r="G106" i="17"/>
  <c r="F106" i="17"/>
  <c r="I105" i="17"/>
  <c r="H105" i="17"/>
  <c r="D102" i="17"/>
  <c r="G98" i="17"/>
  <c r="F98" i="17"/>
  <c r="I97" i="17"/>
  <c r="H97" i="17"/>
  <c r="D94" i="17"/>
  <c r="G90" i="17"/>
  <c r="F90" i="17"/>
  <c r="I89" i="17"/>
  <c r="H89" i="17"/>
  <c r="D86" i="17"/>
  <c r="G82" i="17"/>
  <c r="F82" i="17"/>
  <c r="I81" i="17"/>
  <c r="H81" i="17"/>
  <c r="D78" i="17"/>
  <c r="G74" i="17"/>
  <c r="F74" i="17"/>
  <c r="I73" i="17"/>
  <c r="H73" i="17"/>
  <c r="D70" i="17"/>
  <c r="G66" i="17"/>
  <c r="F66" i="17"/>
  <c r="I65" i="17"/>
  <c r="H65" i="17"/>
  <c r="D62" i="17"/>
  <c r="G58" i="17"/>
  <c r="F58" i="17"/>
  <c r="I57" i="17"/>
  <c r="H57" i="17"/>
  <c r="D54" i="17"/>
  <c r="G50" i="17"/>
  <c r="F50" i="17"/>
  <c r="I49" i="17"/>
  <c r="H49" i="17"/>
  <c r="D46" i="17"/>
  <c r="G42" i="17"/>
  <c r="F42" i="17"/>
  <c r="I41" i="17"/>
  <c r="H41" i="17"/>
  <c r="D38" i="17"/>
  <c r="G34" i="17"/>
  <c r="F34" i="17"/>
  <c r="I33" i="17"/>
  <c r="H33" i="17"/>
  <c r="D30" i="17"/>
  <c r="G26" i="17"/>
  <c r="F26" i="17"/>
  <c r="I25" i="17"/>
  <c r="H25" i="17"/>
  <c r="D22" i="17"/>
  <c r="G18" i="17"/>
  <c r="F18" i="17"/>
  <c r="I17" i="17"/>
  <c r="H17" i="17"/>
  <c r="D14" i="17"/>
  <c r="G10" i="17"/>
  <c r="F10" i="17"/>
  <c r="I9" i="17"/>
  <c r="H9" i="17"/>
  <c r="D6" i="17"/>
  <c r="J75" i="16"/>
  <c r="H75" i="16"/>
  <c r="G75" i="16"/>
  <c r="E75" i="16"/>
  <c r="M74" i="16"/>
  <c r="M75" i="16" s="1"/>
  <c r="K74" i="16"/>
  <c r="L74" i="16" s="1"/>
  <c r="D71" i="16"/>
  <c r="J67" i="16"/>
  <c r="H67" i="16"/>
  <c r="G67" i="16"/>
  <c r="E67" i="16"/>
  <c r="M66" i="16"/>
  <c r="M67" i="16" s="1"/>
  <c r="L66" i="16"/>
  <c r="K66" i="16"/>
  <c r="D63" i="16"/>
  <c r="J59" i="16"/>
  <c r="H59" i="16"/>
  <c r="G59" i="16"/>
  <c r="E59" i="16"/>
  <c r="M58" i="16"/>
  <c r="M59" i="16" s="1"/>
  <c r="L58" i="16"/>
  <c r="K58" i="16"/>
  <c r="D55" i="16"/>
  <c r="J51" i="16"/>
  <c r="H51" i="16"/>
  <c r="G51" i="16"/>
  <c r="E51" i="16"/>
  <c r="M50" i="16"/>
  <c r="M51" i="16" s="1"/>
  <c r="L50" i="16"/>
  <c r="K50" i="16"/>
  <c r="D47" i="16"/>
  <c r="J43" i="16"/>
  <c r="H43" i="16"/>
  <c r="G43" i="16"/>
  <c r="E43" i="16"/>
  <c r="M42" i="16"/>
  <c r="M43" i="16" s="1"/>
  <c r="L42" i="16"/>
  <c r="K42" i="16"/>
  <c r="D39" i="16"/>
  <c r="J35" i="16"/>
  <c r="H35" i="16"/>
  <c r="G35" i="16"/>
  <c r="E35" i="16"/>
  <c r="M34" i="16"/>
  <c r="M35" i="16" s="1"/>
  <c r="L34" i="16"/>
  <c r="K34" i="16"/>
  <c r="D31" i="16"/>
  <c r="J27" i="16"/>
  <c r="H27" i="16"/>
  <c r="G27" i="16"/>
  <c r="E27" i="16"/>
  <c r="M26" i="16"/>
  <c r="M27" i="16" s="1"/>
  <c r="L26" i="16"/>
  <c r="K26" i="16"/>
  <c r="D23" i="16"/>
  <c r="J19" i="16"/>
  <c r="H19" i="16"/>
  <c r="G19" i="16"/>
  <c r="E19" i="16"/>
  <c r="M18" i="16"/>
  <c r="M19" i="16" s="1"/>
  <c r="L18" i="16"/>
  <c r="K18" i="16"/>
  <c r="D15" i="16"/>
  <c r="J11" i="16"/>
  <c r="H11" i="16"/>
  <c r="G11" i="16"/>
  <c r="E11" i="16"/>
  <c r="M10" i="16"/>
  <c r="M11" i="16" s="1"/>
  <c r="L10" i="16"/>
  <c r="K10" i="16"/>
  <c r="D7" i="16"/>
  <c r="F26" i="15"/>
  <c r="E26" i="15"/>
  <c r="H25" i="15"/>
  <c r="C22" i="15"/>
  <c r="F18" i="15"/>
  <c r="E18" i="15"/>
  <c r="H17" i="15"/>
  <c r="C14" i="15"/>
  <c r="F10" i="15"/>
  <c r="E10" i="15"/>
  <c r="H9" i="15"/>
  <c r="C6" i="15"/>
  <c r="E148" i="14"/>
  <c r="E147" i="14"/>
  <c r="E146" i="14"/>
  <c r="E144" i="14"/>
  <c r="E143" i="14"/>
  <c r="E141" i="14"/>
  <c r="E140" i="14"/>
  <c r="E138" i="14"/>
  <c r="E137" i="14"/>
  <c r="E136" i="14"/>
  <c r="E135" i="14"/>
  <c r="H130" i="14"/>
  <c r="G130" i="14"/>
  <c r="E129" i="14"/>
  <c r="E128" i="14"/>
  <c r="E127" i="14"/>
  <c r="E125" i="14"/>
  <c r="E124" i="14"/>
  <c r="E122" i="14"/>
  <c r="E121" i="14"/>
  <c r="E120" i="14"/>
  <c r="E119" i="14"/>
  <c r="E118" i="14"/>
  <c r="E117" i="14"/>
  <c r="E116" i="14"/>
  <c r="E114" i="14"/>
  <c r="E113" i="14"/>
  <c r="E112" i="14"/>
  <c r="E111" i="14"/>
  <c r="E109" i="14"/>
  <c r="E108" i="14"/>
  <c r="E107" i="14"/>
  <c r="E106" i="14"/>
  <c r="E105" i="14"/>
  <c r="E103" i="14"/>
  <c r="E102" i="14"/>
  <c r="E101" i="14"/>
  <c r="E99" i="14"/>
  <c r="E98" i="14"/>
  <c r="E96" i="14"/>
  <c r="E95" i="14"/>
  <c r="E94" i="14"/>
  <c r="E93" i="14"/>
  <c r="E92" i="14"/>
  <c r="E91" i="14"/>
  <c r="E90" i="14"/>
  <c r="E88" i="14"/>
  <c r="E87" i="14"/>
  <c r="E86" i="14"/>
  <c r="E85" i="14"/>
  <c r="E84" i="14"/>
  <c r="E82" i="14"/>
  <c r="E81" i="14"/>
  <c r="E80" i="14"/>
  <c r="E79" i="14"/>
  <c r="E78" i="14"/>
  <c r="E77" i="14"/>
  <c r="E76" i="14"/>
  <c r="E75" i="14"/>
  <c r="E73" i="14"/>
  <c r="E72" i="14"/>
  <c r="E71" i="14"/>
  <c r="E70" i="14"/>
  <c r="E69" i="14"/>
  <c r="E68" i="14"/>
  <c r="E67" i="14"/>
  <c r="E65" i="14"/>
  <c r="E64" i="14"/>
  <c r="E62" i="14"/>
  <c r="E61" i="14"/>
  <c r="E60" i="14"/>
  <c r="E58" i="14"/>
  <c r="E57" i="14"/>
  <c r="E55" i="14"/>
  <c r="E54" i="14"/>
  <c r="E53" i="14"/>
  <c r="E52" i="14"/>
  <c r="E51" i="14"/>
  <c r="E49" i="14"/>
  <c r="E48" i="14"/>
  <c r="E47" i="14"/>
  <c r="E45" i="14"/>
  <c r="E44" i="14"/>
  <c r="E43" i="14"/>
  <c r="E41" i="14"/>
  <c r="E40" i="14"/>
  <c r="E39" i="14"/>
  <c r="E37" i="14"/>
  <c r="E36" i="14"/>
  <c r="E34" i="14"/>
  <c r="E33" i="14"/>
  <c r="E32" i="14"/>
  <c r="E30" i="14"/>
  <c r="E29" i="14"/>
  <c r="E28" i="14"/>
  <c r="E27" i="14"/>
  <c r="E26" i="14"/>
  <c r="E24" i="14"/>
  <c r="E23" i="14"/>
  <c r="E22" i="14"/>
  <c r="E20" i="14"/>
  <c r="E19" i="14"/>
  <c r="E18" i="14"/>
  <c r="E17" i="14"/>
  <c r="E16" i="14"/>
  <c r="E15" i="14"/>
  <c r="E13" i="14"/>
  <c r="E12" i="14"/>
  <c r="E10" i="14"/>
  <c r="E9" i="14"/>
  <c r="G44" i="12"/>
  <c r="F44" i="12"/>
  <c r="H43" i="12"/>
  <c r="D40" i="12"/>
  <c r="G36" i="12"/>
  <c r="F36" i="12"/>
  <c r="H35" i="12"/>
  <c r="D32" i="12"/>
  <c r="G28" i="12"/>
  <c r="F28" i="12"/>
  <c r="H27" i="12"/>
  <c r="D24" i="12"/>
  <c r="G20" i="12"/>
  <c r="F20" i="12"/>
  <c r="H19" i="12"/>
  <c r="D16" i="12"/>
  <c r="G12" i="12"/>
  <c r="F12" i="12"/>
  <c r="H11" i="12"/>
  <c r="D8" i="12"/>
  <c r="G55" i="18" l="1"/>
  <c r="J9" i="18"/>
  <c r="I10" i="18"/>
  <c r="J11" i="18"/>
  <c r="I12" i="18"/>
  <c r="J13" i="18"/>
  <c r="I14" i="18"/>
  <c r="J15" i="18"/>
  <c r="I16" i="18"/>
  <c r="J17" i="18"/>
  <c r="I18" i="18"/>
  <c r="J19" i="18"/>
  <c r="I20" i="18"/>
  <c r="J21" i="18"/>
  <c r="I22" i="18"/>
  <c r="J23" i="18"/>
  <c r="I24" i="18"/>
  <c r="J25" i="18"/>
  <c r="I26" i="18"/>
  <c r="J27" i="18"/>
  <c r="I28" i="18"/>
  <c r="J29" i="18"/>
  <c r="I30" i="18"/>
  <c r="J31" i="18"/>
  <c r="I32" i="18"/>
  <c r="J33" i="18"/>
  <c r="I34" i="18"/>
  <c r="J35" i="18"/>
  <c r="I36" i="18"/>
  <c r="J37" i="18"/>
  <c r="I38" i="18"/>
  <c r="J39" i="18"/>
  <c r="I40" i="18"/>
  <c r="J41" i="18"/>
  <c r="I42" i="18"/>
  <c r="J43" i="18"/>
  <c r="I44" i="18"/>
  <c r="J45" i="18"/>
  <c r="I46" i="18"/>
  <c r="J47" i="18"/>
  <c r="I48" i="18"/>
  <c r="J49" i="18"/>
  <c r="I50" i="18"/>
  <c r="J51" i="18"/>
  <c r="I52" i="18"/>
  <c r="J53" i="18"/>
  <c r="I54" i="18"/>
  <c r="F55" i="18"/>
  <c r="H55" i="18"/>
  <c r="I9" i="18"/>
  <c r="J10" i="18"/>
  <c r="I11" i="18"/>
  <c r="J12" i="18"/>
  <c r="I13" i="18"/>
  <c r="J14" i="18"/>
  <c r="I15" i="18"/>
  <c r="J16" i="18"/>
  <c r="I17" i="18"/>
  <c r="J18" i="18"/>
  <c r="I19" i="18"/>
  <c r="J20" i="18"/>
  <c r="I21" i="18"/>
  <c r="J22" i="18"/>
  <c r="I23" i="18"/>
  <c r="J24" i="18"/>
  <c r="I25" i="18"/>
  <c r="J26" i="18"/>
  <c r="I27" i="18"/>
  <c r="J28" i="18"/>
  <c r="I29" i="18"/>
  <c r="J30" i="18"/>
  <c r="I31" i="18"/>
  <c r="J32" i="18"/>
  <c r="I33" i="18"/>
  <c r="J34" i="18"/>
  <c r="I35" i="18"/>
  <c r="J36" i="18"/>
  <c r="I37" i="18"/>
  <c r="J38" i="18"/>
  <c r="I39" i="18"/>
  <c r="J40" i="18"/>
  <c r="I41" i="18"/>
  <c r="J42" i="18"/>
  <c r="I43" i="18"/>
  <c r="J44" i="18"/>
  <c r="I45" i="18"/>
  <c r="J46" i="18"/>
  <c r="I47" i="18"/>
  <c r="J48" i="18"/>
  <c r="I49" i="18"/>
  <c r="J50" i="18"/>
  <c r="I51" i="18"/>
  <c r="J52" i="18"/>
  <c r="I53" i="18"/>
  <c r="J54" i="18"/>
  <c r="I8" i="18"/>
  <c r="I266" i="17"/>
  <c r="H274" i="17"/>
  <c r="I282" i="17"/>
  <c r="H290" i="17"/>
  <c r="I298" i="17"/>
  <c r="H306" i="17"/>
  <c r="I314" i="17"/>
  <c r="H338" i="17"/>
  <c r="I346" i="17"/>
  <c r="H370" i="17"/>
  <c r="I378" i="17"/>
  <c r="H386" i="17"/>
  <c r="J8" i="18"/>
  <c r="H106" i="17"/>
  <c r="I114" i="17"/>
  <c r="I130" i="17"/>
  <c r="H138" i="17"/>
  <c r="I146" i="17"/>
  <c r="H154" i="17"/>
  <c r="I162" i="17"/>
  <c r="H170" i="17"/>
  <c r="I178" i="17"/>
  <c r="H186" i="17"/>
  <c r="H194" i="17"/>
  <c r="I202" i="17"/>
  <c r="H210" i="17"/>
  <c r="I234" i="17"/>
  <c r="H242" i="17"/>
  <c r="I250" i="17"/>
  <c r="H258" i="17"/>
  <c r="G10" i="15"/>
  <c r="G18" i="15"/>
  <c r="G26" i="15"/>
  <c r="F11" i="16"/>
  <c r="F19" i="16"/>
  <c r="F27" i="16"/>
  <c r="F35" i="16"/>
  <c r="F43" i="16"/>
  <c r="F51" i="16"/>
  <c r="F59" i="16"/>
  <c r="F67" i="16"/>
  <c r="H10" i="17"/>
  <c r="I18" i="17"/>
  <c r="I26" i="17"/>
  <c r="H34" i="17"/>
  <c r="I42" i="17"/>
  <c r="H50" i="17"/>
  <c r="I58" i="17"/>
  <c r="H66" i="17"/>
  <c r="I74" i="17"/>
  <c r="H82" i="17"/>
  <c r="I90" i="17"/>
  <c r="H98" i="17"/>
  <c r="I106" i="17"/>
  <c r="H114" i="17"/>
  <c r="I122" i="17"/>
  <c r="H130" i="17"/>
  <c r="I138" i="17"/>
  <c r="H146" i="17"/>
  <c r="I154" i="17"/>
  <c r="I194" i="17"/>
  <c r="H202" i="17"/>
  <c r="I210" i="17"/>
  <c r="H218" i="17"/>
  <c r="I226" i="17"/>
  <c r="H234" i="17"/>
  <c r="I242" i="17"/>
  <c r="H250" i="17"/>
  <c r="I258" i="17"/>
  <c r="H266" i="17"/>
  <c r="I274" i="17"/>
  <c r="H282" i="17"/>
  <c r="I290" i="17"/>
  <c r="H298" i="17"/>
  <c r="I306" i="17"/>
  <c r="H314" i="17"/>
  <c r="I322" i="17"/>
  <c r="H330" i="17"/>
  <c r="I338" i="17"/>
  <c r="H346" i="17"/>
  <c r="I354" i="17"/>
  <c r="H362" i="17"/>
  <c r="I370" i="17"/>
  <c r="H378" i="17"/>
  <c r="I386" i="17"/>
  <c r="I10" i="17"/>
  <c r="H18" i="17"/>
  <c r="H162" i="17"/>
  <c r="I170" i="17"/>
  <c r="H178" i="17"/>
  <c r="I186" i="17"/>
  <c r="I218" i="17"/>
  <c r="H226" i="17"/>
  <c r="H322" i="17"/>
  <c r="I330" i="17"/>
  <c r="H354" i="17"/>
  <c r="I362" i="17"/>
  <c r="H26" i="17"/>
  <c r="I34" i="17"/>
  <c r="H42" i="17"/>
  <c r="I50" i="17"/>
  <c r="H58" i="17"/>
  <c r="I66" i="17"/>
  <c r="H74" i="17"/>
  <c r="I82" i="17"/>
  <c r="H90" i="17"/>
  <c r="I98" i="17"/>
  <c r="H122" i="17"/>
  <c r="F75" i="16"/>
  <c r="K11" i="16"/>
  <c r="I11" i="16"/>
  <c r="K19" i="16"/>
  <c r="L19" i="16" s="1"/>
  <c r="I19" i="16"/>
  <c r="K27" i="16"/>
  <c r="L27" i="16" s="1"/>
  <c r="I27" i="16"/>
  <c r="K35" i="16"/>
  <c r="L35" i="16" s="1"/>
  <c r="I35" i="16"/>
  <c r="K43" i="16"/>
  <c r="L43" i="16" s="1"/>
  <c r="I43" i="16"/>
  <c r="K51" i="16"/>
  <c r="L51" i="16" s="1"/>
  <c r="I51" i="16"/>
  <c r="K59" i="16"/>
  <c r="L59" i="16" s="1"/>
  <c r="I59" i="16"/>
  <c r="K67" i="16"/>
  <c r="L67" i="16" s="1"/>
  <c r="I67" i="16"/>
  <c r="K75" i="16"/>
  <c r="L75" i="16" s="1"/>
  <c r="I75" i="16"/>
  <c r="L11" i="16"/>
  <c r="H10" i="15"/>
  <c r="H18" i="15"/>
  <c r="H26" i="15"/>
  <c r="H28" i="12"/>
  <c r="H36" i="12"/>
  <c r="H44" i="12"/>
  <c r="H12" i="12"/>
  <c r="I12" i="12"/>
  <c r="H20" i="12"/>
  <c r="I20" i="12"/>
  <c r="I28" i="12"/>
  <c r="I36" i="12"/>
  <c r="I44" i="12"/>
  <c r="G27" i="22"/>
  <c r="G13" i="22"/>
  <c r="G15" i="22"/>
  <c r="G19" i="22"/>
  <c r="G21" i="22"/>
  <c r="G23" i="22"/>
  <c r="G25" i="22"/>
  <c r="E22" i="23"/>
  <c r="E24" i="23"/>
  <c r="E26" i="23"/>
  <c r="E28" i="23"/>
  <c r="E30" i="23"/>
  <c r="E32" i="23"/>
  <c r="G12" i="22"/>
  <c r="G14" i="22"/>
  <c r="G16" i="22"/>
  <c r="G18" i="22"/>
  <c r="G20" i="22"/>
  <c r="G22" i="22"/>
  <c r="G24" i="22"/>
  <c r="G26" i="22"/>
  <c r="F7" i="22"/>
  <c r="D8" i="23"/>
  <c r="D10" i="23"/>
  <c r="D14" i="23"/>
  <c r="D16" i="23"/>
  <c r="E17" i="23"/>
  <c r="D18" i="23"/>
  <c r="E19" i="23"/>
  <c r="D20" i="23"/>
  <c r="E21" i="23"/>
  <c r="E23" i="23"/>
  <c r="E25" i="23"/>
  <c r="E27" i="23"/>
  <c r="E29" i="23"/>
  <c r="E31" i="23"/>
  <c r="E33" i="23"/>
  <c r="E7" i="23"/>
  <c r="E16" i="23" l="1"/>
  <c r="E8" i="23"/>
  <c r="E8" i="21"/>
  <c r="D7" i="23"/>
  <c r="E14" i="23"/>
  <c r="E10" i="23"/>
  <c r="E19" i="21"/>
  <c r="D15" i="23"/>
  <c r="E14" i="21"/>
  <c r="D11" i="23"/>
  <c r="E15" i="23"/>
  <c r="E13" i="23"/>
  <c r="E11" i="23"/>
  <c r="E9" i="23"/>
  <c r="E20" i="23"/>
  <c r="E18" i="23"/>
  <c r="E15" i="21"/>
  <c r="E12" i="23"/>
  <c r="E17" i="21"/>
  <c r="D13" i="23"/>
  <c r="E11" i="21"/>
  <c r="D9" i="23"/>
  <c r="D32" i="23"/>
  <c r="D30" i="23"/>
  <c r="D28" i="23"/>
  <c r="D26" i="23"/>
  <c r="D24" i="23"/>
  <c r="D22" i="23"/>
  <c r="D12" i="23"/>
  <c r="D33" i="23"/>
  <c r="D31" i="23"/>
  <c r="D29" i="23"/>
  <c r="D27" i="23"/>
  <c r="D25" i="23"/>
  <c r="D23" i="23"/>
  <c r="D21" i="23"/>
  <c r="D19" i="23"/>
  <c r="D17" i="23"/>
  <c r="G6" i="22"/>
  <c r="F12" i="22"/>
  <c r="F27" i="22"/>
  <c r="F25" i="22"/>
  <c r="F23" i="22"/>
  <c r="F21" i="22"/>
  <c r="F19" i="22"/>
  <c r="F17" i="22"/>
  <c r="F15" i="22"/>
  <c r="F13" i="22"/>
  <c r="G28" i="22"/>
  <c r="F6" i="22"/>
  <c r="F8" i="22"/>
  <c r="F26" i="22"/>
  <c r="F24" i="22"/>
  <c r="F22" i="22"/>
  <c r="F20" i="22"/>
  <c r="F18" i="22"/>
  <c r="F16" i="22"/>
  <c r="F14" i="22"/>
  <c r="G8" i="22"/>
  <c r="G7" i="22"/>
  <c r="G17" i="22"/>
  <c r="F11" i="22" s="1"/>
  <c r="F28" i="22"/>
  <c r="E50" i="21"/>
  <c r="E43" i="21"/>
  <c r="E39" i="21"/>
  <c r="E37" i="21"/>
  <c r="E35" i="21"/>
  <c r="E29" i="21"/>
  <c r="E26" i="21"/>
  <c r="E21" i="21"/>
  <c r="E49" i="21"/>
  <c r="E47" i="21"/>
  <c r="E40" i="21"/>
  <c r="E38" i="21"/>
  <c r="E36" i="21"/>
  <c r="E34" i="21"/>
  <c r="F41" i="21" s="1"/>
  <c r="F45" i="21" s="1"/>
  <c r="E28" i="21"/>
  <c r="E25" i="21"/>
  <c r="F30" i="21" s="1"/>
  <c r="E20" i="21"/>
  <c r="E18" i="21"/>
  <c r="E12" i="21"/>
  <c r="E9" i="21"/>
  <c r="F22" i="21" s="1"/>
  <c r="G31" i="21" s="1"/>
  <c r="D6" i="20"/>
  <c r="J55" i="18"/>
  <c r="D26" i="19"/>
  <c r="D24" i="19"/>
  <c r="D22" i="19"/>
  <c r="D20" i="19"/>
  <c r="D18" i="19"/>
  <c r="D16" i="19"/>
  <c r="F12" i="19"/>
  <c r="D7" i="19"/>
  <c r="D25" i="19"/>
  <c r="D23" i="19"/>
  <c r="D21" i="19"/>
  <c r="D19" i="19"/>
  <c r="D17" i="19"/>
  <c r="D15" i="19"/>
  <c r="G27" i="19" s="1"/>
  <c r="D8" i="19"/>
  <c r="D30" i="19"/>
  <c r="D35" i="19"/>
  <c r="E6" i="19"/>
  <c r="D31" i="19"/>
  <c r="D34" i="19"/>
  <c r="E36" i="19" s="1"/>
  <c r="I55" i="18"/>
  <c r="E34" i="23" l="1"/>
  <c r="D34" i="23"/>
  <c r="G9" i="22"/>
  <c r="E32" i="19"/>
  <c r="G37" i="19" s="1"/>
  <c r="E9" i="19"/>
  <c r="F10" i="19" s="1"/>
  <c r="G13" i="19" s="1"/>
  <c r="G28" i="19" s="1"/>
  <c r="G38" i="19" l="1"/>
  <c r="F31" i="22" l="1"/>
  <c r="F33" i="22" s="1"/>
  <c r="G30" i="22"/>
  <c r="G33" i="22" s="1"/>
  <c r="C7" i="20"/>
  <c r="D9" i="20" s="1"/>
  <c r="D10" i="20" s="1"/>
  <c r="E48" i="21" l="1"/>
  <c r="F51" i="21" s="1"/>
  <c r="G52" i="21" s="1"/>
</calcChain>
</file>

<file path=xl/sharedStrings.xml><?xml version="1.0" encoding="utf-8"?>
<sst xmlns="http://schemas.openxmlformats.org/spreadsheetml/2006/main" count="1506" uniqueCount="279">
  <si>
    <t>Nama Akun</t>
  </si>
  <si>
    <t>Kas Kecil</t>
  </si>
  <si>
    <t>Kendaraan</t>
  </si>
  <si>
    <t>Hutang Usaha</t>
  </si>
  <si>
    <t>Modal Saham</t>
  </si>
  <si>
    <t>Deviden</t>
  </si>
  <si>
    <t>Penjualan</t>
  </si>
  <si>
    <t>Potongan Penjualan</t>
  </si>
  <si>
    <t>Harga Pokok Penjualan</t>
  </si>
  <si>
    <t>Pendapatan Jasa Giro</t>
  </si>
  <si>
    <t>Laba Penjualan Aktiva Tetap</t>
  </si>
  <si>
    <t>JUMLAH</t>
  </si>
  <si>
    <t>Kode</t>
  </si>
  <si>
    <t>Nama Pelanggan</t>
  </si>
  <si>
    <t>Keterangan</t>
  </si>
  <si>
    <t>Jumlah</t>
  </si>
  <si>
    <t>Kuantitas</t>
  </si>
  <si>
    <t>Total</t>
  </si>
  <si>
    <t>No Bukti</t>
  </si>
  <si>
    <t>Saldo Awal</t>
  </si>
  <si>
    <t>Kode Persediaan</t>
  </si>
  <si>
    <t>Nama Persediaan</t>
  </si>
  <si>
    <t>Nama Pemasok</t>
  </si>
  <si>
    <t>Jumlah Potongan dan Retur</t>
  </si>
  <si>
    <t>Laba Kotor Penjualan</t>
  </si>
  <si>
    <t>Perangkat Lunak Aplikasi Keuangan</t>
  </si>
  <si>
    <t>PT Fadali Furnitur</t>
  </si>
  <si>
    <t>Daftar Nama Akun dan Neraca Saldo</t>
  </si>
  <si>
    <t>Per 1 Januarai 2015</t>
  </si>
  <si>
    <t>No Akun</t>
  </si>
  <si>
    <t>Nama akaun</t>
  </si>
  <si>
    <t>Debet</t>
  </si>
  <si>
    <t>Kredit</t>
  </si>
  <si>
    <t>Aktiva Lancar</t>
  </si>
  <si>
    <t>AKTIVA LANCAR</t>
  </si>
  <si>
    <t>KAS</t>
  </si>
  <si>
    <t>Kas Ditangan</t>
  </si>
  <si>
    <t>BANK</t>
  </si>
  <si>
    <t>Bank BCA</t>
  </si>
  <si>
    <t>Bank Mandiri</t>
  </si>
  <si>
    <t>PIUTANG USAHA BERSIH</t>
  </si>
  <si>
    <t xml:space="preserve">Piutang Usaha   </t>
  </si>
  <si>
    <t>Cadangan Piutang Tak Tertagih</t>
  </si>
  <si>
    <t>PIUTANG LAIN-LAIN</t>
  </si>
  <si>
    <t>Piutang karyawan</t>
  </si>
  <si>
    <t>Persediaan Barang dagang</t>
  </si>
  <si>
    <t>Pembayaran dimuka</t>
  </si>
  <si>
    <t>PPN Masuk</t>
  </si>
  <si>
    <t>Utang Muka Pembelian</t>
  </si>
  <si>
    <t>AKTIVA TETAP</t>
  </si>
  <si>
    <t>NILAI BUKU PERALATAN KANTOR</t>
  </si>
  <si>
    <t>Peralatan Kantor</t>
  </si>
  <si>
    <t>Akumulasi Penyusutan Peralatan Kantor</t>
  </si>
  <si>
    <t>NILAI BUKU KENDARAAN</t>
  </si>
  <si>
    <t>Akumulasi Penyusutan Kenaraan</t>
  </si>
  <si>
    <t>KEWAJIBAN</t>
  </si>
  <si>
    <t>KEWAJIBAN LANCAR</t>
  </si>
  <si>
    <t>Pendapatan Diterima dimuka- Jasa kirim</t>
  </si>
  <si>
    <t>Hutang Bunga</t>
  </si>
  <si>
    <t>Hutang Pajak</t>
  </si>
  <si>
    <t>Utang PPH Pasal 21</t>
  </si>
  <si>
    <t>Utang PPH Pasal 4</t>
  </si>
  <si>
    <t>PPN Keluar</t>
  </si>
  <si>
    <t>HUTANG JANGKA PANJANG</t>
  </si>
  <si>
    <t>Hutang Bank Mandiri</t>
  </si>
  <si>
    <t>EKUITAS</t>
  </si>
  <si>
    <t>Laba Ditahan Priode Lalu</t>
  </si>
  <si>
    <t>Laba Ditahan Priode Berjalan</t>
  </si>
  <si>
    <t>Perkiraan Penyeimbang</t>
  </si>
  <si>
    <t xml:space="preserve"> PENJUALAN BERSIH</t>
  </si>
  <si>
    <t>Return Penjualan</t>
  </si>
  <si>
    <t>HARGA POKOK</t>
  </si>
  <si>
    <t>BEBAN USAHA</t>
  </si>
  <si>
    <t>Beban gaji Karyawan</t>
  </si>
  <si>
    <t>Beban sewa</t>
  </si>
  <si>
    <t>Beban Piutang Tak Tertagih</t>
  </si>
  <si>
    <t>Beban Listrik</t>
  </si>
  <si>
    <t>Beban Telepon</t>
  </si>
  <si>
    <t>Beban Penyusutan Peralatan Kantor</t>
  </si>
  <si>
    <t>Beban Penyusutan Kendaraan</t>
  </si>
  <si>
    <t>Beban Pemasaran</t>
  </si>
  <si>
    <t>Beban Transportasi</t>
  </si>
  <si>
    <t>Beban Perawatan AC</t>
  </si>
  <si>
    <t>Beban Perlengkapan Kantor</t>
  </si>
  <si>
    <t>Beban Umum Lain-lain</t>
  </si>
  <si>
    <t>PENDAPATAN LUAR USAHA</t>
  </si>
  <si>
    <t>BEBAN LUAR USAHA</t>
  </si>
  <si>
    <t>Beban Adminitrasi Bank</t>
  </si>
  <si>
    <t>Beban Bunga</t>
  </si>
  <si>
    <t>Nama : Zhaki Ahmad Ridho</t>
  </si>
  <si>
    <t>Kelas : 3AK-P4</t>
  </si>
  <si>
    <t>NPM : 1912120040</t>
  </si>
  <si>
    <t>Buku Bantu Pesediaan</t>
  </si>
  <si>
    <t>Satuan</t>
  </si>
  <si>
    <t>Harga Jual</t>
  </si>
  <si>
    <t>Harga Beli</t>
  </si>
  <si>
    <t>Saldo persediaan 1 januari 2015</t>
  </si>
  <si>
    <t>Harga Pokok</t>
  </si>
  <si>
    <t>Kelompok Kursi</t>
  </si>
  <si>
    <t>P01</t>
  </si>
  <si>
    <t>Queen C405</t>
  </si>
  <si>
    <t>Buah</t>
  </si>
  <si>
    <t>P02</t>
  </si>
  <si>
    <t>Queen C605</t>
  </si>
  <si>
    <t>P03</t>
  </si>
  <si>
    <t>Stones C109</t>
  </si>
  <si>
    <t>P04</t>
  </si>
  <si>
    <t>Stones C303</t>
  </si>
  <si>
    <t>Kelompok Meja Kerja</t>
  </si>
  <si>
    <t>P05</t>
  </si>
  <si>
    <t>Ebiet D708</t>
  </si>
  <si>
    <t>P06</t>
  </si>
  <si>
    <t>Ebiet D908</t>
  </si>
  <si>
    <t>Kelompok Lemari Arsip</t>
  </si>
  <si>
    <t>P07</t>
  </si>
  <si>
    <t>Tamerland L1</t>
  </si>
  <si>
    <t>P08</t>
  </si>
  <si>
    <t>Tamerland L2</t>
  </si>
  <si>
    <t>P09</t>
  </si>
  <si>
    <t>Tamerland L3</t>
  </si>
  <si>
    <t>PT Fadli Furnitur</t>
  </si>
  <si>
    <t>Buku Bantu Piutang</t>
  </si>
  <si>
    <t>KODE</t>
  </si>
  <si>
    <t>NAMA PELANGGAN (DEBITUR)</t>
  </si>
  <si>
    <t>PELANGGAN</t>
  </si>
  <si>
    <t>C01</t>
  </si>
  <si>
    <t>PT Gunung Agung</t>
  </si>
  <si>
    <t>Jalan Raya Kwitang No 36 JAKARTA PUSAT</t>
  </si>
  <si>
    <t>NPWP. 01.475.623.2.041.000</t>
  </si>
  <si>
    <t>Telp. (021) 525 40000   Fax (021) 525 50000</t>
  </si>
  <si>
    <t>Batas Kredit: Rp30.000.000</t>
  </si>
  <si>
    <t>Termin: 2/10, Net 30</t>
  </si>
  <si>
    <t>Saldo Piutang Per 1 Januari 2006:</t>
  </si>
  <si>
    <t>Faktur Penjualan No. FP 512027</t>
  </si>
  <si>
    <t>C02</t>
  </si>
  <si>
    <t>Toko Buku Utama</t>
  </si>
  <si>
    <t>Jalan Warung Buncit No. 72 JAKARTA SELATAN</t>
  </si>
  <si>
    <t>NPWP. 01.677.785.5.035.000</t>
  </si>
  <si>
    <t>Telp. (021) 5406 540   Fax (021) 5406 541</t>
  </si>
  <si>
    <t>Faktur Penjualan No. FP 512038</t>
  </si>
  <si>
    <t>C03</t>
  </si>
  <si>
    <t>CV Mebel Abadi</t>
  </si>
  <si>
    <t>Jalan Raya Cileduk No 21D TANGERANG</t>
  </si>
  <si>
    <t>NPWP. 2.259.457.2.046.000</t>
  </si>
  <si>
    <t>Telp. (021) 739 7402   Fax (021) 739 7405</t>
  </si>
  <si>
    <t>Termin: 3/10, Net 30</t>
  </si>
  <si>
    <t>Faktur Penjualan No. FP 512045</t>
  </si>
  <si>
    <t>C04</t>
  </si>
  <si>
    <t>CV Sembilan Sembilan</t>
  </si>
  <si>
    <t>Jalan Fatmawati No 20 JAKARTA SELATAN</t>
  </si>
  <si>
    <t>NPWP. 7.525.755.3.046.100</t>
  </si>
  <si>
    <t>Telp. (021) 7502457   Fax (021) 7502458</t>
  </si>
  <si>
    <t>Faktur Penjualan No. FP 512061</t>
  </si>
  <si>
    <t>C05</t>
  </si>
  <si>
    <t>Penjual Counter</t>
  </si>
  <si>
    <t>Jakarta</t>
  </si>
  <si>
    <t>Saldo Piutang: ----</t>
  </si>
  <si>
    <t>KR01</t>
  </si>
  <si>
    <t>Dakum Nasution (Karyawan Bag. Gudang)</t>
  </si>
  <si>
    <t>Buku Bantu Hutang</t>
  </si>
  <si>
    <t>NAMA PEMASOK (KREDITUR)</t>
  </si>
  <si>
    <t>PEMASOK</t>
  </si>
  <si>
    <t>S01</t>
  </si>
  <si>
    <t>CV Usaha Maju</t>
  </si>
  <si>
    <t>Jalan soekarno Hatta BANDUNG</t>
  </si>
  <si>
    <t>NPWP. 01.625.347.5.012</t>
  </si>
  <si>
    <t>Telp. (022) 4578 905   Fax (022) 4578 906</t>
  </si>
  <si>
    <t>Batas Kredit: Rp50.000.000</t>
  </si>
  <si>
    <t>Termin: 5/10, Net 50</t>
  </si>
  <si>
    <t>Saldo Hutang Per 1 Januari 2006:</t>
  </si>
  <si>
    <t>Faktur Pembelian No. UM 9401</t>
  </si>
  <si>
    <t>S02</t>
  </si>
  <si>
    <t>PT Karya Bersama</t>
  </si>
  <si>
    <t>Jalan Sawo BOGOR</t>
  </si>
  <si>
    <t>NPWP. 01.625.347.5.018</t>
  </si>
  <si>
    <t>Telp. (0251) 326 597   Fax (0252) 326 599</t>
  </si>
  <si>
    <t>Faktur Pembelian No. KB 861</t>
  </si>
  <si>
    <t>S03</t>
  </si>
  <si>
    <t>UD Bersaudara</t>
  </si>
  <si>
    <t>Jalan Sukamiskin BOGOR</t>
  </si>
  <si>
    <t>NPWP. 02.325.675.5.071</t>
  </si>
  <si>
    <t>Telp. (0251) 326 977   Fax (0251) 326 978</t>
  </si>
  <si>
    <t>Faktur Pembelian No. BS 0312</t>
  </si>
  <si>
    <t>Buku Besar Pembantu Piutang</t>
  </si>
  <si>
    <t>Per 31 Januarai 2015</t>
  </si>
  <si>
    <t>Kode Pelanggam</t>
  </si>
  <si>
    <t>Tanggal</t>
  </si>
  <si>
    <t>Ref</t>
  </si>
  <si>
    <t>Saldo</t>
  </si>
  <si>
    <t>Mutasi Piutang</t>
  </si>
  <si>
    <t>Jurnal Umum</t>
  </si>
  <si>
    <t>Alat Bantu Persediaan</t>
  </si>
  <si>
    <t>Kede Persediaaan</t>
  </si>
  <si>
    <t>Penerimaan</t>
  </si>
  <si>
    <t>Pengeluaran</t>
  </si>
  <si>
    <t xml:space="preserve">Keterangan </t>
  </si>
  <si>
    <t>Qtty</t>
  </si>
  <si>
    <t>Harga</t>
  </si>
  <si>
    <t>01/PO/01/06</t>
  </si>
  <si>
    <t>01/KK/01/06</t>
  </si>
  <si>
    <t>01/J/01/06</t>
  </si>
  <si>
    <t>01/KM/01/06</t>
  </si>
  <si>
    <t>01/B/01/6</t>
  </si>
  <si>
    <t>01/NK/01/06</t>
  </si>
  <si>
    <t>02/KK/01/06</t>
  </si>
  <si>
    <t>02/KM/01/06</t>
  </si>
  <si>
    <t>03/KM/01/06</t>
  </si>
  <si>
    <t>03/KK/01/06</t>
  </si>
  <si>
    <t>01/NR/01/06</t>
  </si>
  <si>
    <t>04/KM/01/06</t>
  </si>
  <si>
    <t>04/KK/01/06</t>
  </si>
  <si>
    <t>05/KK/01/06</t>
  </si>
  <si>
    <t>02/J/01/06</t>
  </si>
  <si>
    <t>03/J/01/06</t>
  </si>
  <si>
    <t>02/NR/01/06</t>
  </si>
  <si>
    <t>4/J/01/06</t>
  </si>
  <si>
    <t>06/KK/01/06</t>
  </si>
  <si>
    <t>07/KK/01/06</t>
  </si>
  <si>
    <t>08/KK/01/06</t>
  </si>
  <si>
    <t>05/KM/01/06</t>
  </si>
  <si>
    <t>05/J/01/06</t>
  </si>
  <si>
    <t>06/KM/01/06</t>
  </si>
  <si>
    <t>09/KK/01/06</t>
  </si>
  <si>
    <t>Pt Fadali furnitur</t>
  </si>
  <si>
    <t>Jurnal Penyesuaiaan</t>
  </si>
  <si>
    <t>01/BM/01/06</t>
  </si>
  <si>
    <t>02/BM/01/06</t>
  </si>
  <si>
    <t xml:space="preserve"> </t>
  </si>
  <si>
    <t>03/BM/01/06</t>
  </si>
  <si>
    <t>04/BM/01/06</t>
  </si>
  <si>
    <t>Buku Besar Pembantu Hutang</t>
  </si>
  <si>
    <t>Kode Suplier</t>
  </si>
  <si>
    <t>Nama Suplier</t>
  </si>
  <si>
    <t>Saldo awal</t>
  </si>
  <si>
    <t>Mutasi Utang</t>
  </si>
  <si>
    <t>Buku Besar Persediaan</t>
  </si>
  <si>
    <t>Nama Peesediaan</t>
  </si>
  <si>
    <t xml:space="preserve">No </t>
  </si>
  <si>
    <t>Kode Akun</t>
  </si>
  <si>
    <t>31/11/2015</t>
  </si>
  <si>
    <t>Mutasi</t>
  </si>
  <si>
    <t>Neraca Saldo</t>
  </si>
  <si>
    <t>No akun</t>
  </si>
  <si>
    <t>Neraca Saldo awal</t>
  </si>
  <si>
    <t>Nerasa Saldo akhir</t>
  </si>
  <si>
    <t>Laporan Laba Rugi</t>
  </si>
  <si>
    <t xml:space="preserve">PENJUALAN  </t>
  </si>
  <si>
    <t>Penjulan Bersih</t>
  </si>
  <si>
    <t>Biaya Usaha</t>
  </si>
  <si>
    <t>Jumlah Biaya Usaha</t>
  </si>
  <si>
    <t>LABA SEBELUM PENDAPATAN DAN BEBAN DI LUAR USAHA</t>
  </si>
  <si>
    <t>Pendapatan Lain lain</t>
  </si>
  <si>
    <t>Jumlah Pendapatan Lain lain</t>
  </si>
  <si>
    <t>Biaya Lain lain</t>
  </si>
  <si>
    <t>Jumlah Biaya Lain lain</t>
  </si>
  <si>
    <t>Jumlan Pendapatan dan Biaya Lain lain</t>
  </si>
  <si>
    <t>Laba Bersih sebelum Pajak</t>
  </si>
  <si>
    <t>Laporan Laba Ditahan</t>
  </si>
  <si>
    <t>Laba di Tahan Awal Periode</t>
  </si>
  <si>
    <t>Laba Bersih</t>
  </si>
  <si>
    <t>Kenaikan/Penurunan Laba (Laba di Tahun Berjalan)</t>
  </si>
  <si>
    <t>Laba di Tahan Akhir Periode</t>
  </si>
  <si>
    <t>Laporan Posisi Keuangan</t>
  </si>
  <si>
    <t>AKTIVA</t>
  </si>
  <si>
    <t>Jumlah Aktiva Lancar</t>
  </si>
  <si>
    <t>Aktiva Tetap</t>
  </si>
  <si>
    <t>Jumlah Aktiva Tetap</t>
  </si>
  <si>
    <t>Jumlah Aset</t>
  </si>
  <si>
    <t>Jumlah Kewajiban Lancar</t>
  </si>
  <si>
    <t>Jumlah Kewajiban Jangka Panjang</t>
  </si>
  <si>
    <t>JUMLAH KEWAJIBAN</t>
  </si>
  <si>
    <t>JUMLAH EKUITAS</t>
  </si>
  <si>
    <t>JUMLAH KEWAJIBAN + EKUITAS</t>
  </si>
  <si>
    <t>Jurnal Penutup</t>
  </si>
  <si>
    <t>Ikhtisar laba rugi</t>
  </si>
  <si>
    <t>Menutup Akun Pendapatan</t>
  </si>
  <si>
    <t>Menutup Akun Beban</t>
  </si>
  <si>
    <t>Menutup Akun Laba</t>
  </si>
  <si>
    <t>Neraca Saldo Setelah Penutup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</si>
</sst>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Rp&quot;* #,##0_-;\-&quot;Rp&quot;* #,##0_-;_-&quot;Rp&quot;* &quot;-&quot;_-;_-@_-"/>
    <numFmt numFmtId="41" formatCode="_-* #,##0_-;\-* #,##0_-;_-* &quot;-&quot;_-;_-@_-"/>
    <numFmt numFmtId="44" formatCode="_-&quot;Rp&quot;* #,##0.00_-;\-&quot;Rp&quot;* #,##0.00_-;_-&quot;Rp&quot;* &quot;-&quot;??_-;_-@_-"/>
    <numFmt numFmtId="43" formatCode="_-* #,##0.00_-;\-* #,##0.00_-;_-* &quot;-&quot;??_-;_-@_-"/>
    <numFmt numFmtId="166" formatCode="_(* #,##0_);_(* \(#,##0\);_(* &quot;-&quot;??_);_(@_)"/>
    <numFmt numFmtId="167" formatCode="m/d;@"/>
    <numFmt numFmtId="168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49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44" fontId="2" fillId="0" borderId="1" xfId="3" applyFont="1" applyFill="1" applyBorder="1" applyAlignment="1"/>
    <xf numFmtId="0" fontId="2" fillId="0" borderId="1" xfId="3" applyNumberFormat="1" applyFont="1" applyFill="1" applyBorder="1" applyAlignment="1"/>
    <xf numFmtId="44" fontId="2" fillId="0" borderId="1" xfId="3" applyFont="1" applyFill="1" applyBorder="1" applyAlignment="1"/>
    <xf numFmtId="42" fontId="2" fillId="0" borderId="1" xfId="4" applyFont="1" applyFill="1" applyBorder="1" applyAlignment="1"/>
    <xf numFmtId="0" fontId="2" fillId="0" borderId="0" xfId="0" applyFont="1" applyFill="1" applyBorder="1" applyAlignment="1"/>
    <xf numFmtId="0" fontId="2" fillId="0" borderId="17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9" xfId="0" applyFont="1" applyFill="1" applyBorder="1" applyAlignment="1"/>
    <xf numFmtId="0" fontId="2" fillId="0" borderId="11" xfId="0" applyFont="1" applyFill="1" applyBorder="1" applyAlignment="1"/>
    <xf numFmtId="166" fontId="2" fillId="0" borderId="0" xfId="2" applyNumberFormat="1" applyFont="1" applyFill="1" applyBorder="1" applyAlignment="1"/>
    <xf numFmtId="0" fontId="2" fillId="0" borderId="2" xfId="0" applyFont="1" applyFill="1" applyBorder="1" applyAlignment="1"/>
    <xf numFmtId="0" fontId="3" fillId="0" borderId="1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4" fillId="0" borderId="1" xfId="0" applyFont="1" applyBorder="1"/>
    <xf numFmtId="44" fontId="2" fillId="0" borderId="1" xfId="3" applyFont="1" applyBorder="1"/>
    <xf numFmtId="0" fontId="2" fillId="0" borderId="1" xfId="0" applyFont="1" applyBorder="1"/>
    <xf numFmtId="42" fontId="2" fillId="0" borderId="1" xfId="4" applyFont="1" applyBorder="1"/>
    <xf numFmtId="1" fontId="2" fillId="0" borderId="0" xfId="4" applyNumberFormat="1" applyFont="1" applyFill="1" applyAlignment="1">
      <alignment horizontal="center"/>
    </xf>
    <xf numFmtId="1" fontId="2" fillId="0" borderId="0" xfId="4" applyNumberFormat="1" applyFont="1" applyFill="1" applyAlignment="1">
      <alignment horizontal="center"/>
    </xf>
    <xf numFmtId="1" fontId="2" fillId="2" borderId="0" xfId="4" applyNumberFormat="1" applyFont="1" applyFill="1" applyAlignment="1">
      <alignment horizontal="center"/>
    </xf>
    <xf numFmtId="1" fontId="2" fillId="0" borderId="1" xfId="4" applyNumberFormat="1" applyFont="1" applyFill="1" applyBorder="1" applyAlignment="1">
      <alignment horizontal="center"/>
    </xf>
    <xf numFmtId="1" fontId="2" fillId="0" borderId="6" xfId="4" applyNumberFormat="1" applyFont="1" applyFill="1" applyBorder="1" applyAlignment="1">
      <alignment horizontal="center"/>
    </xf>
    <xf numFmtId="1" fontId="2" fillId="0" borderId="7" xfId="4" applyNumberFormat="1" applyFont="1" applyFill="1" applyBorder="1" applyAlignment="1">
      <alignment horizontal="center"/>
    </xf>
    <xf numFmtId="1" fontId="2" fillId="0" borderId="8" xfId="4" applyNumberFormat="1" applyFont="1" applyFill="1" applyBorder="1" applyAlignment="1">
      <alignment horizontal="center"/>
    </xf>
    <xf numFmtId="1" fontId="2" fillId="0" borderId="1" xfId="4" applyNumberFormat="1" applyFont="1" applyFill="1" applyBorder="1" applyAlignment="1">
      <alignment horizontal="center" vertical="center"/>
    </xf>
    <xf numFmtId="1" fontId="2" fillId="0" borderId="1" xfId="4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2" fillId="0" borderId="1" xfId="4" applyNumberFormat="1" applyFont="1" applyFill="1" applyBorder="1" applyAlignment="1">
      <alignment horizontal="center"/>
    </xf>
    <xf numFmtId="42" fontId="2" fillId="0" borderId="1" xfId="4" applyFont="1" applyFill="1" applyBorder="1" applyAlignment="1">
      <alignment horizontal="center"/>
    </xf>
    <xf numFmtId="42" fontId="2" fillId="0" borderId="6" xfId="4" applyFont="1" applyFill="1" applyBorder="1" applyAlignment="1">
      <alignment horizontal="center"/>
    </xf>
    <xf numFmtId="14" fontId="2" fillId="0" borderId="0" xfId="4" applyNumberFormat="1" applyFont="1" applyFill="1" applyAlignment="1">
      <alignment horizontal="center"/>
    </xf>
    <xf numFmtId="42" fontId="2" fillId="0" borderId="0" xfId="4" applyFont="1" applyFill="1" applyAlignment="1">
      <alignment horizontal="center"/>
    </xf>
    <xf numFmtId="14" fontId="2" fillId="0" borderId="1" xfId="4" applyNumberFormat="1" applyFont="1" applyFill="1" applyBorder="1" applyAlignment="1">
      <alignment horizontal="center"/>
    </xf>
    <xf numFmtId="42" fontId="2" fillId="0" borderId="7" xfId="4" applyFont="1" applyFill="1" applyBorder="1" applyAlignment="1">
      <alignment horizontal="center"/>
    </xf>
    <xf numFmtId="42" fontId="2" fillId="0" borderId="8" xfId="4" applyFont="1" applyFill="1" applyBorder="1" applyAlignment="1">
      <alignment horizontal="center"/>
    </xf>
    <xf numFmtId="14" fontId="2" fillId="0" borderId="1" xfId="4" applyNumberFormat="1" applyFont="1" applyFill="1" applyBorder="1" applyAlignment="1">
      <alignment horizontal="center" vertical="center"/>
    </xf>
    <xf numFmtId="42" fontId="2" fillId="0" borderId="1" xfId="4" applyFont="1" applyFill="1" applyBorder="1" applyAlignment="1">
      <alignment horizontal="center" vertical="center"/>
    </xf>
    <xf numFmtId="1" fontId="2" fillId="0" borderId="2" xfId="4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4" fontId="2" fillId="0" borderId="1" xfId="3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2" fontId="5" fillId="0" borderId="1" xfId="4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7" fontId="5" fillId="0" borderId="1" xfId="0" applyNumberFormat="1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2" fontId="2" fillId="2" borderId="1" xfId="4" applyFont="1" applyFill="1" applyBorder="1" applyAlignment="1">
      <alignment horizontal="center"/>
    </xf>
    <xf numFmtId="168" fontId="2" fillId="2" borderId="6" xfId="0" applyNumberFormat="1" applyFont="1" applyFill="1" applyBorder="1" applyAlignment="1">
      <alignment horizontal="center"/>
    </xf>
    <xf numFmtId="168" fontId="2" fillId="2" borderId="7" xfId="0" applyNumberFormat="1" applyFont="1" applyFill="1" applyBorder="1" applyAlignment="1">
      <alignment horizontal="center"/>
    </xf>
    <xf numFmtId="168" fontId="2" fillId="2" borderId="8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/>
    <xf numFmtId="1" fontId="2" fillId="0" borderId="12" xfId="4" applyNumberFormat="1" applyFont="1" applyFill="1" applyBorder="1" applyAlignment="1">
      <alignment horizontal="center"/>
    </xf>
    <xf numFmtId="1" fontId="2" fillId="0" borderId="13" xfId="4" applyNumberFormat="1" applyFont="1" applyFill="1" applyBorder="1" applyAlignment="1">
      <alignment horizontal="center"/>
    </xf>
    <xf numFmtId="1" fontId="2" fillId="0" borderId="14" xfId="4" applyNumberFormat="1" applyFont="1" applyFill="1" applyBorder="1" applyAlignment="1">
      <alignment horizontal="center"/>
    </xf>
    <xf numFmtId="1" fontId="2" fillId="0" borderId="15" xfId="4" applyNumberFormat="1" applyFont="1" applyFill="1" applyBorder="1" applyAlignment="1">
      <alignment horizontal="center"/>
    </xf>
    <xf numFmtId="1" fontId="2" fillId="0" borderId="10" xfId="4" applyNumberFormat="1" applyFont="1" applyFill="1" applyBorder="1" applyAlignment="1">
      <alignment horizontal="center" vertical="center"/>
    </xf>
    <xf numFmtId="1" fontId="2" fillId="0" borderId="6" xfId="4" applyNumberFormat="1" applyFont="1" applyFill="1" applyBorder="1" applyAlignment="1">
      <alignment horizontal="center" vertical="center"/>
    </xf>
    <xf numFmtId="1" fontId="2" fillId="0" borderId="8" xfId="4" applyNumberFormat="1" applyFont="1" applyFill="1" applyBorder="1" applyAlignment="1">
      <alignment horizontal="center" vertical="center"/>
    </xf>
    <xf numFmtId="1" fontId="2" fillId="0" borderId="11" xfId="4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4" fontId="2" fillId="0" borderId="7" xfId="3" applyFont="1" applyFill="1" applyBorder="1" applyAlignment="1">
      <alignment horizontal="center"/>
    </xf>
    <xf numFmtId="44" fontId="2" fillId="0" borderId="8" xfId="3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17" fontId="2" fillId="0" borderId="7" xfId="0" applyNumberFormat="1" applyFont="1" applyFill="1" applyBorder="1" applyAlignment="1"/>
    <xf numFmtId="17" fontId="2" fillId="0" borderId="8" xfId="0" applyNumberFormat="1" applyFont="1" applyFill="1" applyBorder="1" applyAlignment="1"/>
    <xf numFmtId="0" fontId="2" fillId="0" borderId="14" xfId="0" applyFont="1" applyFill="1" applyBorder="1" applyAlignment="1"/>
    <xf numFmtId="0" fontId="2" fillId="0" borderId="15" xfId="0" applyFont="1" applyFill="1" applyBorder="1" applyAlignment="1"/>
    <xf numFmtId="42" fontId="2" fillId="0" borderId="1" xfId="4" applyFont="1" applyFill="1" applyBorder="1"/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42" fontId="2" fillId="0" borderId="0" xfId="4" applyFont="1" applyFill="1"/>
    <xf numFmtId="42" fontId="2" fillId="0" borderId="7" xfId="4" applyFont="1" applyFill="1" applyBorder="1" applyAlignment="1"/>
    <xf numFmtId="42" fontId="2" fillId="0" borderId="8" xfId="4" applyFont="1" applyFill="1" applyBorder="1" applyAlignment="1"/>
    <xf numFmtId="42" fontId="2" fillId="0" borderId="9" xfId="4" applyFont="1" applyFill="1" applyBorder="1" applyAlignment="1"/>
    <xf numFmtId="42" fontId="2" fillId="0" borderId="15" xfId="4" applyFont="1" applyFill="1" applyBorder="1" applyAlignment="1"/>
    <xf numFmtId="0" fontId="2" fillId="0" borderId="6" xfId="0" applyFont="1" applyFill="1" applyBorder="1"/>
    <xf numFmtId="0" fontId="2" fillId="0" borderId="7" xfId="0" applyFont="1" applyFill="1" applyBorder="1"/>
    <xf numFmtId="42" fontId="2" fillId="0" borderId="7" xfId="4" applyFont="1" applyFill="1" applyBorder="1"/>
    <xf numFmtId="0" fontId="2" fillId="0" borderId="0" xfId="0" applyFont="1" applyFill="1" applyBorder="1"/>
    <xf numFmtId="44" fontId="2" fillId="0" borderId="1" xfId="3" applyFont="1" applyFill="1" applyBorder="1" applyAlignment="1">
      <alignment horizontal="center" vertical="center"/>
    </xf>
    <xf numFmtId="44" fontId="2" fillId="0" borderId="1" xfId="3" applyFont="1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0" borderId="23" xfId="0" applyFont="1" applyFill="1" applyBorder="1"/>
    <xf numFmtId="0" fontId="2" fillId="0" borderId="24" xfId="0" applyFont="1" applyFill="1" applyBorder="1"/>
    <xf numFmtId="0" fontId="4" fillId="0" borderId="23" xfId="0" applyFont="1" applyFill="1" applyBorder="1" applyAlignment="1">
      <alignment vertical="center"/>
    </xf>
    <xf numFmtId="42" fontId="2" fillId="0" borderId="0" xfId="4" applyFont="1" applyFill="1" applyBorder="1"/>
    <xf numFmtId="42" fontId="2" fillId="0" borderId="24" xfId="4" applyFont="1" applyFill="1" applyBorder="1"/>
    <xf numFmtId="42" fontId="2" fillId="0" borderId="9" xfId="4" applyFont="1" applyFill="1" applyBorder="1"/>
    <xf numFmtId="0" fontId="4" fillId="0" borderId="0" xfId="0" applyFont="1" applyFill="1" applyBorder="1" applyAlignment="1"/>
    <xf numFmtId="42" fontId="4" fillId="0" borderId="0" xfId="4" applyFont="1" applyFill="1" applyBorder="1"/>
    <xf numFmtId="42" fontId="4" fillId="0" borderId="16" xfId="4" applyFont="1" applyFill="1" applyBorder="1"/>
    <xf numFmtId="0" fontId="4" fillId="0" borderId="23" xfId="0" applyFont="1" applyFill="1" applyBorder="1"/>
    <xf numFmtId="0" fontId="4" fillId="0" borderId="23" xfId="0" applyFont="1" applyFill="1" applyBorder="1" applyAlignment="1"/>
    <xf numFmtId="42" fontId="4" fillId="0" borderId="26" xfId="4" applyFont="1" applyFill="1" applyBorder="1"/>
    <xf numFmtId="42" fontId="4" fillId="0" borderId="24" xfId="4" applyFont="1" applyFill="1" applyBorder="1"/>
    <xf numFmtId="0" fontId="4" fillId="0" borderId="0" xfId="0" applyFont="1" applyFill="1" applyBorder="1"/>
    <xf numFmtId="0" fontId="4" fillId="0" borderId="25" xfId="0" applyFont="1" applyFill="1" applyBorder="1"/>
    <xf numFmtId="0" fontId="4" fillId="0" borderId="16" xfId="0" applyFont="1" applyFill="1" applyBorder="1"/>
    <xf numFmtId="42" fontId="2" fillId="0" borderId="27" xfId="4" applyFont="1" applyFill="1" applyBorder="1"/>
    <xf numFmtId="0" fontId="6" fillId="0" borderId="25" xfId="0" applyFont="1" applyFill="1" applyBorder="1"/>
    <xf numFmtId="42" fontId="2" fillId="0" borderId="16" xfId="4" applyFont="1" applyFill="1" applyBorder="1"/>
    <xf numFmtId="42" fontId="2" fillId="0" borderId="26" xfId="4" applyFont="1" applyFill="1" applyBorder="1"/>
    <xf numFmtId="44" fontId="2" fillId="0" borderId="0" xfId="3" applyFont="1" applyFill="1" applyBorder="1"/>
    <xf numFmtId="44" fontId="2" fillId="0" borderId="24" xfId="3" applyFont="1" applyFill="1" applyBorder="1"/>
    <xf numFmtId="44" fontId="2" fillId="0" borderId="9" xfId="3" applyFont="1" applyFill="1" applyBorder="1"/>
    <xf numFmtId="0" fontId="2" fillId="0" borderId="25" xfId="0" applyFont="1" applyFill="1" applyBorder="1"/>
    <xf numFmtId="44" fontId="2" fillId="0" borderId="16" xfId="3" applyFont="1" applyFill="1" applyBorder="1"/>
    <xf numFmtId="44" fontId="2" fillId="0" borderId="26" xfId="3" applyFont="1" applyFill="1" applyBorder="1"/>
    <xf numFmtId="167" fontId="2" fillId="0" borderId="1" xfId="3" applyNumberFormat="1" applyFont="1" applyFill="1" applyBorder="1" applyAlignment="1"/>
    <xf numFmtId="167" fontId="2" fillId="0" borderId="1" xfId="0" applyNumberFormat="1" applyFont="1" applyFill="1" applyBorder="1"/>
    <xf numFmtId="44" fontId="2" fillId="0" borderId="1" xfId="0" applyNumberFormat="1" applyFont="1" applyFill="1" applyBorder="1"/>
  </cellXfs>
  <cellStyles count="5">
    <cellStyle name="Comma" xfId="2" builtinId="3"/>
    <cellStyle name="Comma [0] 2" xfId="1"/>
    <cellStyle name="Currency" xfId="3" builtinId="4"/>
    <cellStyle name="Currency [0]" xfId="4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ATA%20CHENNY_UAS_3AK-P4_PL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Akun "/>
      <sheetName val="Data Piutang Hutang Persedian "/>
      <sheetName val="Buku Pembantu Piutang "/>
      <sheetName val="JU&amp;AJP"/>
      <sheetName val="BB Utang"/>
      <sheetName val="BB Persediaan"/>
      <sheetName val="Buku Besar"/>
      <sheetName val="Neraca Saldo"/>
      <sheetName val="Laporan LabaRugi"/>
      <sheetName val="Laporan Laba DiTahan"/>
      <sheetName val="Laporan Perubahan Equitas"/>
      <sheetName val="Jurnal Punutup"/>
      <sheetName val="Neraca Saldo Setelah Penutup"/>
    </sheetNames>
    <sheetDataSet>
      <sheetData sheetId="0">
        <row r="11">
          <cell r="A11">
            <v>10000</v>
          </cell>
          <cell r="B11" t="str">
            <v>Aktiva Lancar</v>
          </cell>
        </row>
        <row r="12">
          <cell r="A12">
            <v>11000</v>
          </cell>
          <cell r="B12" t="str">
            <v>AKTIVA LANCAR</v>
          </cell>
          <cell r="C12">
            <v>0</v>
          </cell>
          <cell r="D12">
            <v>0</v>
          </cell>
        </row>
        <row r="13">
          <cell r="A13">
            <v>11100</v>
          </cell>
          <cell r="B13" t="str">
            <v>KAS</v>
          </cell>
          <cell r="C13">
            <v>0</v>
          </cell>
          <cell r="D13">
            <v>0</v>
          </cell>
        </row>
        <row r="14">
          <cell r="A14">
            <v>11101</v>
          </cell>
          <cell r="B14" t="str">
            <v>Kas Ditangan</v>
          </cell>
          <cell r="C14">
            <v>2500000</v>
          </cell>
          <cell r="D14">
            <v>0</v>
          </cell>
        </row>
        <row r="15">
          <cell r="A15">
            <v>11102</v>
          </cell>
          <cell r="B15" t="str">
            <v>Kas Kecil</v>
          </cell>
          <cell r="C15">
            <v>750000</v>
          </cell>
          <cell r="D15">
            <v>0</v>
          </cell>
        </row>
        <row r="16">
          <cell r="A16">
            <v>11200</v>
          </cell>
          <cell r="B16" t="str">
            <v>BANK</v>
          </cell>
          <cell r="C16">
            <v>0</v>
          </cell>
          <cell r="D16">
            <v>0</v>
          </cell>
        </row>
        <row r="17">
          <cell r="A17">
            <v>11201</v>
          </cell>
          <cell r="B17" t="str">
            <v>Bank BCA</v>
          </cell>
          <cell r="C17">
            <v>45000000</v>
          </cell>
          <cell r="D17">
            <v>0</v>
          </cell>
        </row>
        <row r="18">
          <cell r="A18">
            <v>11202</v>
          </cell>
          <cell r="B18" t="str">
            <v>Bank Mandiri</v>
          </cell>
          <cell r="C18">
            <v>25000000</v>
          </cell>
          <cell r="D18">
            <v>0</v>
          </cell>
        </row>
        <row r="19">
          <cell r="A19">
            <v>11300</v>
          </cell>
          <cell r="B19" t="str">
            <v>PIUTANG USAHA BERSIH</v>
          </cell>
          <cell r="C19">
            <v>0</v>
          </cell>
          <cell r="D19">
            <v>0</v>
          </cell>
        </row>
        <row r="20">
          <cell r="A20">
            <v>11301</v>
          </cell>
          <cell r="B20" t="str">
            <v xml:space="preserve">Piutang Usaha   </v>
          </cell>
          <cell r="C20">
            <v>47500000</v>
          </cell>
          <cell r="D20">
            <v>0</v>
          </cell>
        </row>
        <row r="21">
          <cell r="A21">
            <v>11302</v>
          </cell>
          <cell r="B21" t="str">
            <v>Cadangan Piutang Tak Tertagih</v>
          </cell>
          <cell r="C21">
            <v>0</v>
          </cell>
          <cell r="D21">
            <v>0</v>
          </cell>
        </row>
        <row r="22">
          <cell r="A22">
            <v>11400</v>
          </cell>
          <cell r="B22" t="str">
            <v>PIUTANG LAIN-LAIN</v>
          </cell>
          <cell r="C22">
            <v>0</v>
          </cell>
          <cell r="D22">
            <v>0</v>
          </cell>
        </row>
        <row r="23">
          <cell r="A23">
            <v>11401</v>
          </cell>
          <cell r="B23" t="str">
            <v>Piutang karyawan</v>
          </cell>
          <cell r="C23">
            <v>0</v>
          </cell>
          <cell r="D23">
            <v>0</v>
          </cell>
        </row>
        <row r="24">
          <cell r="A24">
            <v>11500</v>
          </cell>
          <cell r="B24" t="str">
            <v>Persediaan Barang dagang</v>
          </cell>
          <cell r="C24">
            <v>166380000</v>
          </cell>
          <cell r="D24">
            <v>0</v>
          </cell>
        </row>
        <row r="25">
          <cell r="A25">
            <v>11600</v>
          </cell>
          <cell r="B25" t="str">
            <v>Pembayaran dimuka</v>
          </cell>
          <cell r="C25">
            <v>0</v>
          </cell>
          <cell r="D25">
            <v>0</v>
          </cell>
        </row>
        <row r="26">
          <cell r="A26">
            <v>11601</v>
          </cell>
          <cell r="B26" t="str">
            <v>PPN Masuk</v>
          </cell>
          <cell r="C26">
            <v>0</v>
          </cell>
          <cell r="D26">
            <v>0</v>
          </cell>
        </row>
        <row r="27">
          <cell r="A27">
            <v>11602</v>
          </cell>
          <cell r="B27" t="str">
            <v>Utang Muka Pembelian</v>
          </cell>
          <cell r="C27">
            <v>0</v>
          </cell>
          <cell r="D27">
            <v>0</v>
          </cell>
        </row>
        <row r="28">
          <cell r="A28">
            <v>12000</v>
          </cell>
          <cell r="B28" t="str">
            <v>AKTIVA TETAP</v>
          </cell>
          <cell r="C28">
            <v>0</v>
          </cell>
          <cell r="D28">
            <v>0</v>
          </cell>
        </row>
        <row r="29">
          <cell r="A29">
            <v>12100</v>
          </cell>
          <cell r="B29" t="str">
            <v>NILAI BUKU PERALATAN KANTOR</v>
          </cell>
          <cell r="C29">
            <v>0</v>
          </cell>
          <cell r="D29">
            <v>0</v>
          </cell>
        </row>
        <row r="30">
          <cell r="A30">
            <v>12101</v>
          </cell>
          <cell r="B30" t="str">
            <v>Peralatan Kantor</v>
          </cell>
          <cell r="C30">
            <v>25000000</v>
          </cell>
          <cell r="D30">
            <v>0</v>
          </cell>
        </row>
        <row r="31">
          <cell r="A31">
            <v>12102</v>
          </cell>
          <cell r="B31" t="str">
            <v>Akumulasi Penyusutan Peralatan Kantor</v>
          </cell>
          <cell r="C31">
            <v>0</v>
          </cell>
          <cell r="D31">
            <v>7500000</v>
          </cell>
        </row>
        <row r="32">
          <cell r="A32">
            <v>12200</v>
          </cell>
          <cell r="B32" t="str">
            <v>NILAI BUKU KENDARAAN</v>
          </cell>
          <cell r="C32">
            <v>0</v>
          </cell>
          <cell r="D32">
            <v>0</v>
          </cell>
        </row>
        <row r="33">
          <cell r="A33">
            <v>12201</v>
          </cell>
          <cell r="B33" t="str">
            <v>Kendaraan</v>
          </cell>
          <cell r="C33">
            <v>45000000</v>
          </cell>
          <cell r="D33">
            <v>0</v>
          </cell>
        </row>
        <row r="34">
          <cell r="A34">
            <v>12202</v>
          </cell>
          <cell r="B34" t="str">
            <v>Akumulasi Penyusutan Kenaraan</v>
          </cell>
          <cell r="C34">
            <v>0</v>
          </cell>
          <cell r="D34">
            <v>25000000</v>
          </cell>
        </row>
        <row r="35">
          <cell r="A35">
            <v>20000</v>
          </cell>
          <cell r="B35" t="str">
            <v>KEWAJIBAN</v>
          </cell>
        </row>
        <row r="36">
          <cell r="A36">
            <v>21000</v>
          </cell>
          <cell r="B36" t="str">
            <v>KEWAJIBAN LANCAR</v>
          </cell>
        </row>
        <row r="37">
          <cell r="A37">
            <v>21100</v>
          </cell>
          <cell r="B37" t="str">
            <v>Hutang Usaha</v>
          </cell>
          <cell r="C37">
            <v>0</v>
          </cell>
          <cell r="D37">
            <v>75000000</v>
          </cell>
        </row>
        <row r="38">
          <cell r="A38">
            <v>21200</v>
          </cell>
          <cell r="B38" t="str">
            <v>Pendapatan Diterima dimuka- Jasa kirim</v>
          </cell>
          <cell r="C38">
            <v>0</v>
          </cell>
          <cell r="D38">
            <v>0</v>
          </cell>
        </row>
        <row r="39">
          <cell r="A39">
            <v>21300</v>
          </cell>
          <cell r="B39" t="str">
            <v>Hutang Bunga</v>
          </cell>
          <cell r="C39">
            <v>0</v>
          </cell>
          <cell r="D39">
            <v>0</v>
          </cell>
        </row>
        <row r="40">
          <cell r="A40">
            <v>21400</v>
          </cell>
          <cell r="B40" t="str">
            <v>Hutang Pajak</v>
          </cell>
          <cell r="C40">
            <v>0</v>
          </cell>
          <cell r="D40">
            <v>0</v>
          </cell>
        </row>
        <row r="41">
          <cell r="A41">
            <v>21401</v>
          </cell>
          <cell r="B41" t="str">
            <v>Utang PPH Pasal 21</v>
          </cell>
          <cell r="C41">
            <v>0</v>
          </cell>
          <cell r="D41">
            <v>0</v>
          </cell>
        </row>
        <row r="42">
          <cell r="A42">
            <v>21402</v>
          </cell>
          <cell r="B42" t="str">
            <v>Utang PPH Pasal 4</v>
          </cell>
          <cell r="C42">
            <v>0</v>
          </cell>
          <cell r="D42">
            <v>0</v>
          </cell>
        </row>
        <row r="43">
          <cell r="A43">
            <v>21403</v>
          </cell>
          <cell r="B43" t="str">
            <v>PPN Keluar</v>
          </cell>
          <cell r="C43">
            <v>0</v>
          </cell>
          <cell r="D43">
            <v>0</v>
          </cell>
        </row>
        <row r="44">
          <cell r="A44">
            <v>22000</v>
          </cell>
          <cell r="B44" t="str">
            <v>HUTANG JANGKA PANJANG</v>
          </cell>
          <cell r="C44">
            <v>0</v>
          </cell>
          <cell r="D44">
            <v>0</v>
          </cell>
        </row>
        <row r="45">
          <cell r="A45">
            <v>22001</v>
          </cell>
          <cell r="B45" t="str">
            <v>Hutang Bank Mandiri</v>
          </cell>
          <cell r="C45">
            <v>0</v>
          </cell>
          <cell r="D45">
            <v>75000000</v>
          </cell>
        </row>
        <row r="46">
          <cell r="A46">
            <v>30000</v>
          </cell>
          <cell r="B46" t="str">
            <v>EKUITAS</v>
          </cell>
        </row>
        <row r="47">
          <cell r="A47">
            <v>31000</v>
          </cell>
          <cell r="B47" t="str">
            <v>Modal Saham</v>
          </cell>
          <cell r="C47">
            <v>0</v>
          </cell>
          <cell r="D47">
            <v>150000000</v>
          </cell>
        </row>
        <row r="48">
          <cell r="A48">
            <v>32000</v>
          </cell>
          <cell r="B48" t="str">
            <v>Laba Ditahan Priode Lalu</v>
          </cell>
          <cell r="C48">
            <v>0</v>
          </cell>
          <cell r="D48">
            <v>24630000</v>
          </cell>
        </row>
        <row r="49">
          <cell r="A49">
            <v>33000</v>
          </cell>
          <cell r="B49" t="str">
            <v>Laba Ditahan Priode Berjalan</v>
          </cell>
          <cell r="C49">
            <v>0</v>
          </cell>
          <cell r="D49">
            <v>0</v>
          </cell>
        </row>
        <row r="50">
          <cell r="A50">
            <v>39999</v>
          </cell>
          <cell r="B50" t="str">
            <v>Perkiraan Penyeimbang</v>
          </cell>
          <cell r="C50">
            <v>0</v>
          </cell>
          <cell r="D50">
            <v>0</v>
          </cell>
        </row>
        <row r="51">
          <cell r="A51">
            <v>40000</v>
          </cell>
          <cell r="B51" t="str">
            <v xml:space="preserve"> PENJUALAN BERSIH</v>
          </cell>
        </row>
        <row r="52">
          <cell r="A52">
            <v>41000</v>
          </cell>
          <cell r="B52" t="str">
            <v>Penjualan</v>
          </cell>
          <cell r="C52">
            <v>0</v>
          </cell>
          <cell r="D52">
            <v>0</v>
          </cell>
        </row>
        <row r="53">
          <cell r="A53">
            <v>42000</v>
          </cell>
          <cell r="B53" t="str">
            <v>Return Penjualan</v>
          </cell>
          <cell r="C53">
            <v>0</v>
          </cell>
          <cell r="D53">
            <v>0</v>
          </cell>
        </row>
        <row r="54">
          <cell r="A54">
            <v>43000</v>
          </cell>
          <cell r="B54" t="str">
            <v>Potongan Penjualan</v>
          </cell>
          <cell r="C54">
            <v>0</v>
          </cell>
          <cell r="D54">
            <v>0</v>
          </cell>
        </row>
        <row r="55">
          <cell r="A55">
            <v>50000</v>
          </cell>
          <cell r="B55" t="str">
            <v>HARGA POKOK</v>
          </cell>
        </row>
        <row r="56">
          <cell r="A56">
            <v>51000</v>
          </cell>
          <cell r="B56" t="str">
            <v>Harga Pokok Penjualan</v>
          </cell>
          <cell r="C56">
            <v>0</v>
          </cell>
          <cell r="D56">
            <v>0</v>
          </cell>
        </row>
        <row r="57">
          <cell r="A57">
            <v>60000</v>
          </cell>
          <cell r="B57" t="str">
            <v>BEBAN USAHA</v>
          </cell>
        </row>
        <row r="58">
          <cell r="A58">
            <v>61001</v>
          </cell>
          <cell r="B58" t="str">
            <v>Beban gaji Karyawan</v>
          </cell>
          <cell r="C58">
            <v>0</v>
          </cell>
          <cell r="D58">
            <v>0</v>
          </cell>
        </row>
        <row r="59">
          <cell r="A59">
            <v>61002</v>
          </cell>
          <cell r="B59" t="str">
            <v>Beban sewa</v>
          </cell>
          <cell r="C59">
            <v>0</v>
          </cell>
          <cell r="D59">
            <v>0</v>
          </cell>
        </row>
        <row r="60">
          <cell r="A60">
            <v>61003</v>
          </cell>
          <cell r="B60" t="str">
            <v>Beban Piutang Tak Tertagih</v>
          </cell>
          <cell r="C60">
            <v>0</v>
          </cell>
          <cell r="D60">
            <v>0</v>
          </cell>
        </row>
        <row r="61">
          <cell r="A61">
            <v>61004</v>
          </cell>
          <cell r="B61" t="str">
            <v>Beban Listrik</v>
          </cell>
          <cell r="C61">
            <v>0</v>
          </cell>
          <cell r="D61">
            <v>0</v>
          </cell>
        </row>
        <row r="62">
          <cell r="A62">
            <v>61005</v>
          </cell>
          <cell r="B62" t="str">
            <v>Beban Telepon</v>
          </cell>
          <cell r="C62">
            <v>0</v>
          </cell>
          <cell r="D62">
            <v>0</v>
          </cell>
        </row>
        <row r="63">
          <cell r="A63">
            <v>61006</v>
          </cell>
          <cell r="B63" t="str">
            <v>Beban Penyusutan Peralatan Kantor</v>
          </cell>
          <cell r="C63">
            <v>0</v>
          </cell>
          <cell r="D63">
            <v>0</v>
          </cell>
        </row>
        <row r="64">
          <cell r="A64">
            <v>61007</v>
          </cell>
          <cell r="B64" t="str">
            <v>Beban Penyusutan Kendaraan</v>
          </cell>
          <cell r="C64">
            <v>0</v>
          </cell>
          <cell r="D64">
            <v>0</v>
          </cell>
        </row>
        <row r="65">
          <cell r="A65">
            <v>61008</v>
          </cell>
          <cell r="B65" t="str">
            <v>Beban Pemasaran</v>
          </cell>
          <cell r="C65">
            <v>0</v>
          </cell>
          <cell r="D65">
            <v>0</v>
          </cell>
        </row>
        <row r="66">
          <cell r="A66">
            <v>61009</v>
          </cell>
          <cell r="B66" t="str">
            <v>Beban Transportasi</v>
          </cell>
          <cell r="C66">
            <v>0</v>
          </cell>
          <cell r="D66">
            <v>0</v>
          </cell>
        </row>
        <row r="67">
          <cell r="A67">
            <v>61010</v>
          </cell>
          <cell r="B67" t="str">
            <v>Beban Perawatan AC</v>
          </cell>
          <cell r="C67">
            <v>0</v>
          </cell>
          <cell r="D67">
            <v>0</v>
          </cell>
        </row>
        <row r="68">
          <cell r="A68">
            <v>61011</v>
          </cell>
          <cell r="B68" t="str">
            <v>Beban Perlengkapan Kantor</v>
          </cell>
          <cell r="C68">
            <v>0</v>
          </cell>
          <cell r="D68">
            <v>0</v>
          </cell>
        </row>
        <row r="69">
          <cell r="A69">
            <v>61099</v>
          </cell>
          <cell r="B69" t="str">
            <v>Beban Umum Lain-lain</v>
          </cell>
          <cell r="C69">
            <v>0</v>
          </cell>
          <cell r="D69">
            <v>0</v>
          </cell>
        </row>
        <row r="70">
          <cell r="A70">
            <v>80000</v>
          </cell>
          <cell r="B70" t="str">
            <v>PENDAPATAN LUAR USAHA</v>
          </cell>
        </row>
        <row r="71">
          <cell r="A71">
            <v>81001</v>
          </cell>
          <cell r="B71" t="str">
            <v>Laba Penjualan Aktiva Tetap</v>
          </cell>
          <cell r="C71">
            <v>0</v>
          </cell>
          <cell r="D71">
            <v>0</v>
          </cell>
        </row>
        <row r="72">
          <cell r="A72">
            <v>81002</v>
          </cell>
          <cell r="B72" t="str">
            <v>Pendapatan Jasa Giro</v>
          </cell>
          <cell r="C72">
            <v>0</v>
          </cell>
          <cell r="D72">
            <v>0</v>
          </cell>
        </row>
        <row r="73">
          <cell r="A73">
            <v>90000</v>
          </cell>
          <cell r="B73" t="str">
            <v>BEBAN LUAR USAHA</v>
          </cell>
        </row>
        <row r="74">
          <cell r="A74">
            <v>91001</v>
          </cell>
          <cell r="B74" t="str">
            <v>Beban Adminitrasi Bank</v>
          </cell>
          <cell r="C74">
            <v>0</v>
          </cell>
          <cell r="D74">
            <v>0</v>
          </cell>
        </row>
        <row r="75">
          <cell r="A75">
            <v>91002</v>
          </cell>
          <cell r="B75" t="str">
            <v>Beban Bunga</v>
          </cell>
          <cell r="C75">
            <v>0</v>
          </cell>
          <cell r="D75">
            <v>0</v>
          </cell>
        </row>
        <row r="76">
          <cell r="C76">
            <v>357130000</v>
          </cell>
          <cell r="D76">
            <v>357130000</v>
          </cell>
        </row>
      </sheetData>
      <sheetData sheetId="1">
        <row r="7">
          <cell r="A7" t="str">
            <v>Kelompok Kursi</v>
          </cell>
        </row>
        <row r="8">
          <cell r="A8" t="str">
            <v>P01</v>
          </cell>
          <cell r="B8" t="str">
            <v>Queen C405</v>
          </cell>
          <cell r="C8" t="str">
            <v>Buah</v>
          </cell>
          <cell r="D8">
            <v>1200000</v>
          </cell>
          <cell r="E8">
            <v>1500000</v>
          </cell>
          <cell r="F8">
            <v>15</v>
          </cell>
          <cell r="G8">
            <v>1200000</v>
          </cell>
          <cell r="H8">
            <v>18000000</v>
          </cell>
        </row>
        <row r="9">
          <cell r="A9" t="str">
            <v>P02</v>
          </cell>
          <cell r="B9" t="str">
            <v>Queen C605</v>
          </cell>
          <cell r="C9" t="str">
            <v>Buah</v>
          </cell>
          <cell r="D9">
            <v>325000</v>
          </cell>
          <cell r="E9">
            <v>375000</v>
          </cell>
          <cell r="F9">
            <v>50</v>
          </cell>
          <cell r="G9">
            <v>325000</v>
          </cell>
          <cell r="H9">
            <v>16250000</v>
          </cell>
        </row>
        <row r="10">
          <cell r="A10" t="str">
            <v>P03</v>
          </cell>
          <cell r="B10" t="str">
            <v>Stones C109</v>
          </cell>
          <cell r="C10" t="str">
            <v>Buah</v>
          </cell>
          <cell r="D10">
            <v>1400000</v>
          </cell>
          <cell r="E10">
            <v>1750000</v>
          </cell>
          <cell r="F10">
            <v>20</v>
          </cell>
          <cell r="G10">
            <v>1400000</v>
          </cell>
          <cell r="H10">
            <v>28000000</v>
          </cell>
        </row>
        <row r="11">
          <cell r="A11" t="str">
            <v>P04</v>
          </cell>
          <cell r="B11" t="str">
            <v>Stones C303</v>
          </cell>
          <cell r="C11" t="str">
            <v>Buah</v>
          </cell>
          <cell r="D11">
            <v>1200000</v>
          </cell>
          <cell r="E11">
            <v>1500000</v>
          </cell>
          <cell r="F11">
            <v>15</v>
          </cell>
          <cell r="G11">
            <v>1200000</v>
          </cell>
          <cell r="H11">
            <v>18000000</v>
          </cell>
        </row>
        <row r="12">
          <cell r="A12" t="str">
            <v>Kelompok Meja Kerja</v>
          </cell>
        </row>
        <row r="13">
          <cell r="A13" t="str">
            <v>P05</v>
          </cell>
          <cell r="B13" t="str">
            <v>Ebiet D708</v>
          </cell>
          <cell r="C13" t="str">
            <v>Buah</v>
          </cell>
          <cell r="D13">
            <v>2850000</v>
          </cell>
          <cell r="E13">
            <v>3375000</v>
          </cell>
          <cell r="F13">
            <v>8</v>
          </cell>
          <cell r="G13">
            <v>2850000</v>
          </cell>
          <cell r="H13">
            <v>22800000</v>
          </cell>
        </row>
        <row r="14">
          <cell r="A14" t="str">
            <v>P06</v>
          </cell>
          <cell r="B14" t="str">
            <v>Ebiet D908</v>
          </cell>
          <cell r="C14" t="str">
            <v>Buah</v>
          </cell>
          <cell r="D14">
            <v>590000</v>
          </cell>
          <cell r="E14">
            <v>750000</v>
          </cell>
          <cell r="F14">
            <v>12</v>
          </cell>
          <cell r="G14">
            <v>590000</v>
          </cell>
          <cell r="H14">
            <v>7080000</v>
          </cell>
        </row>
        <row r="15">
          <cell r="A15" t="str">
            <v>Kelompok Lemari Arsip</v>
          </cell>
        </row>
        <row r="16">
          <cell r="A16" t="str">
            <v>P07</v>
          </cell>
          <cell r="B16" t="str">
            <v>Tamerland L1</v>
          </cell>
          <cell r="C16" t="str">
            <v>Buah</v>
          </cell>
          <cell r="D16">
            <v>1300000</v>
          </cell>
          <cell r="E16">
            <v>1650000</v>
          </cell>
          <cell r="F16">
            <v>15</v>
          </cell>
          <cell r="G16">
            <v>1300000</v>
          </cell>
          <cell r="H16">
            <v>19500000</v>
          </cell>
        </row>
        <row r="17">
          <cell r="A17" t="str">
            <v>P08</v>
          </cell>
          <cell r="B17" t="str">
            <v>Tamerland L2</v>
          </cell>
          <cell r="C17" t="str">
            <v>Buah</v>
          </cell>
          <cell r="D17">
            <v>1750000</v>
          </cell>
          <cell r="E17">
            <v>2100000</v>
          </cell>
          <cell r="F17">
            <v>12</v>
          </cell>
          <cell r="G17">
            <v>1750000</v>
          </cell>
          <cell r="H17">
            <v>21000000</v>
          </cell>
        </row>
        <row r="18">
          <cell r="A18" t="str">
            <v>P09</v>
          </cell>
          <cell r="B18" t="str">
            <v>Tamerland L3</v>
          </cell>
          <cell r="C18" t="str">
            <v>Buah</v>
          </cell>
          <cell r="D18">
            <v>1050000</v>
          </cell>
          <cell r="E18">
            <v>1450000</v>
          </cell>
          <cell r="F18">
            <v>15</v>
          </cell>
          <cell r="G18">
            <v>1050000</v>
          </cell>
          <cell r="H18">
            <v>15750000</v>
          </cell>
        </row>
        <row r="28">
          <cell r="A28" t="str">
            <v>C01</v>
          </cell>
          <cell r="B28" t="str">
            <v>PT Gunung Agung</v>
          </cell>
          <cell r="C28">
            <v>10000000</v>
          </cell>
        </row>
        <row r="29">
          <cell r="B29" t="str">
            <v>Jalan Raya Kwitang No 36 JAKARTA PUSAT</v>
          </cell>
        </row>
        <row r="30">
          <cell r="B30" t="str">
            <v>NPWP. 01.475.623.2.041.000</v>
          </cell>
        </row>
        <row r="31">
          <cell r="B31" t="str">
            <v>Telp. (021) 525 40000   Fax (021) 525 50000</v>
          </cell>
        </row>
        <row r="32">
          <cell r="B32" t="str">
            <v>Batas Kredit: Rp30.000.000</v>
          </cell>
        </row>
        <row r="33">
          <cell r="B33" t="str">
            <v>Termin: 2/10, Net 30</v>
          </cell>
        </row>
        <row r="34">
          <cell r="B34" t="str">
            <v>Saldo Piutang Per 1 Januari 2006:</v>
          </cell>
        </row>
        <row r="35">
          <cell r="B35" t="str">
            <v>Faktur Penjualan No. FP 512027</v>
          </cell>
        </row>
        <row r="37">
          <cell r="A37" t="str">
            <v>C02</v>
          </cell>
          <cell r="B37" t="str">
            <v>Toko Buku Utama</v>
          </cell>
          <cell r="C37">
            <v>15000000</v>
          </cell>
        </row>
        <row r="38">
          <cell r="B38" t="str">
            <v>Jalan Warung Buncit No. 72 JAKARTA SELATAN</v>
          </cell>
        </row>
        <row r="39">
          <cell r="B39" t="str">
            <v>NPWP. 01.677.785.5.035.000</v>
          </cell>
        </row>
        <row r="40">
          <cell r="B40" t="str">
            <v>Telp. (021) 5406 540   Fax (021) 5406 541</v>
          </cell>
        </row>
        <row r="41">
          <cell r="B41" t="str">
            <v>Batas Kredit: Rp30.000.000</v>
          </cell>
        </row>
        <row r="42">
          <cell r="B42" t="str">
            <v>Termin: 2/10, Net 30</v>
          </cell>
        </row>
        <row r="43">
          <cell r="B43" t="str">
            <v>Saldo Piutang Per 1 Januari 2006:</v>
          </cell>
        </row>
        <row r="44">
          <cell r="B44" t="str">
            <v>Faktur Penjualan No. FP 512038</v>
          </cell>
        </row>
        <row r="46">
          <cell r="A46" t="str">
            <v>C03</v>
          </cell>
          <cell r="B46" t="str">
            <v>CV Mebel Abadi</v>
          </cell>
          <cell r="C46">
            <v>7500000</v>
          </cell>
        </row>
        <row r="47">
          <cell r="B47" t="str">
            <v>Jalan Raya Cileduk No 21D TANGERANG</v>
          </cell>
        </row>
        <row r="48">
          <cell r="B48" t="str">
            <v>NPWP. 2.259.457.2.046.000</v>
          </cell>
        </row>
        <row r="49">
          <cell r="B49" t="str">
            <v>Telp. (021) 739 7402   Fax (021) 739 7405</v>
          </cell>
        </row>
        <row r="50">
          <cell r="B50" t="str">
            <v>Batas Kredit: Rp30.000.000</v>
          </cell>
        </row>
        <row r="51">
          <cell r="B51" t="str">
            <v>Termin: 3/10, Net 30</v>
          </cell>
        </row>
        <row r="52">
          <cell r="B52" t="str">
            <v>Saldo Piutang Per 1 Januari 2006:</v>
          </cell>
        </row>
        <row r="53">
          <cell r="B53" t="str">
            <v>Faktur Penjualan No. FP 512045</v>
          </cell>
        </row>
        <row r="55">
          <cell r="A55" t="str">
            <v>C04</v>
          </cell>
          <cell r="B55" t="str">
            <v>CV Sembilan Sembilan</v>
          </cell>
          <cell r="C55">
            <v>15000000</v>
          </cell>
        </row>
        <row r="56">
          <cell r="B56" t="str">
            <v>Jalan Fatmawati No 20 JAKARTA SELATAN</v>
          </cell>
        </row>
        <row r="57">
          <cell r="B57" t="str">
            <v>NPWP. 7.525.755.3.046.100</v>
          </cell>
        </row>
        <row r="58">
          <cell r="B58" t="str">
            <v>Telp. (021) 7502457   Fax (021) 7502458</v>
          </cell>
        </row>
        <row r="59">
          <cell r="B59" t="str">
            <v>Batas Kredit: Rp30.000.000</v>
          </cell>
        </row>
        <row r="60">
          <cell r="B60" t="str">
            <v>Termin: 3/10, Net 30</v>
          </cell>
        </row>
        <row r="61">
          <cell r="B61" t="str">
            <v>Saldo Piutang Per 1 Januari 2006:</v>
          </cell>
        </row>
        <row r="62">
          <cell r="B62" t="str">
            <v>Faktur Penjualan No. FP 512061</v>
          </cell>
        </row>
        <row r="64">
          <cell r="A64" t="str">
            <v>C05</v>
          </cell>
          <cell r="B64" t="str">
            <v>Penjual Counter</v>
          </cell>
        </row>
        <row r="65">
          <cell r="B65" t="str">
            <v>Jakarta</v>
          </cell>
        </row>
        <row r="66">
          <cell r="B66" t="str">
            <v>Saldo Piutang: ----</v>
          </cell>
        </row>
        <row r="68">
          <cell r="A68" t="str">
            <v>KR01</v>
          </cell>
          <cell r="B68" t="str">
            <v>Dakum Nasution (Karyawan Bag. Gudang)</v>
          </cell>
        </row>
        <row r="69">
          <cell r="C69">
            <v>47500000</v>
          </cell>
        </row>
        <row r="79">
          <cell r="A79" t="str">
            <v>S01</v>
          </cell>
          <cell r="B79" t="str">
            <v>CV Usaha Maju</v>
          </cell>
          <cell r="C79">
            <v>24000000</v>
          </cell>
        </row>
        <row r="80">
          <cell r="B80" t="str">
            <v>Jalan soekarno Hatta BANDUNG</v>
          </cell>
        </row>
        <row r="81">
          <cell r="B81" t="str">
            <v>NPWP. 01.625.347.5.012</v>
          </cell>
        </row>
        <row r="82">
          <cell r="B82" t="str">
            <v>Telp. (022) 4578 905   Fax (022) 4578 906</v>
          </cell>
        </row>
        <row r="83">
          <cell r="B83" t="str">
            <v>Batas Kredit: Rp50.000.000</v>
          </cell>
        </row>
        <row r="84">
          <cell r="B84" t="str">
            <v>Termin: 5/10, Net 50</v>
          </cell>
        </row>
        <row r="85">
          <cell r="B85" t="str">
            <v>Saldo Hutang Per 1 Januari 2006:</v>
          </cell>
        </row>
        <row r="86">
          <cell r="B86" t="str">
            <v>Faktur Pembelian No. UM 9401</v>
          </cell>
        </row>
        <row r="88">
          <cell r="A88" t="str">
            <v>S02</v>
          </cell>
          <cell r="B88" t="str">
            <v>PT Karya Bersama</v>
          </cell>
          <cell r="C88">
            <v>16000000</v>
          </cell>
        </row>
        <row r="89">
          <cell r="B89" t="str">
            <v>Jalan Sawo BOGOR</v>
          </cell>
        </row>
        <row r="90">
          <cell r="B90" t="str">
            <v>NPWP. 01.625.347.5.018</v>
          </cell>
        </row>
        <row r="91">
          <cell r="B91" t="str">
            <v>Telp. (0251) 326 597   Fax (0252) 326 599</v>
          </cell>
        </row>
        <row r="92">
          <cell r="B92" t="str">
            <v>Batas Kredit: Rp30.000.000</v>
          </cell>
        </row>
        <row r="93">
          <cell r="B93" t="str">
            <v>Termin: 5/10, Net 50</v>
          </cell>
        </row>
        <row r="94">
          <cell r="B94" t="str">
            <v>Saldo Hutang Per 1 Januari 2006:</v>
          </cell>
        </row>
        <row r="95">
          <cell r="B95" t="str">
            <v>Faktur Pembelian No. KB 861</v>
          </cell>
        </row>
        <row r="97">
          <cell r="A97" t="str">
            <v>S03</v>
          </cell>
          <cell r="B97" t="str">
            <v>UD Bersaudara</v>
          </cell>
          <cell r="C97">
            <v>35000000</v>
          </cell>
        </row>
        <row r="98">
          <cell r="B98" t="str">
            <v>Jalan Sukamiskin BOGOR</v>
          </cell>
        </row>
        <row r="99">
          <cell r="B99" t="str">
            <v>NPWP. 02.325.675.5.071</v>
          </cell>
        </row>
        <row r="100">
          <cell r="B100" t="str">
            <v>Telp. (0251) 326 977   Fax (0251) 326 978</v>
          </cell>
        </row>
        <row r="101">
          <cell r="B101" t="str">
            <v>Batas Kredit: Rp50.000.000</v>
          </cell>
        </row>
        <row r="102">
          <cell r="B102" t="str">
            <v>Termin: 5/10, Net 50</v>
          </cell>
        </row>
        <row r="103">
          <cell r="B103" t="str">
            <v>Saldo Hutang Per 1 Januari 2006:</v>
          </cell>
        </row>
        <row r="104">
          <cell r="B104" t="str">
            <v>Faktur Pembelian No. BS 0312</v>
          </cell>
        </row>
        <row r="105">
          <cell r="C105">
            <v>75000000</v>
          </cell>
        </row>
      </sheetData>
      <sheetData sheetId="2">
        <row r="5">
          <cell r="C5" t="str">
            <v>C01</v>
          </cell>
        </row>
        <row r="13">
          <cell r="C13" t="str">
            <v>C02</v>
          </cell>
        </row>
        <row r="21">
          <cell r="C21" t="str">
            <v>C03</v>
          </cell>
        </row>
        <row r="29">
          <cell r="C29" t="str">
            <v>C04</v>
          </cell>
        </row>
        <row r="37">
          <cell r="C37" t="str">
            <v>KR01</v>
          </cell>
        </row>
      </sheetData>
      <sheetData sheetId="3">
        <row r="8">
          <cell r="A8">
            <v>11602</v>
          </cell>
          <cell r="B8">
            <v>38749</v>
          </cell>
          <cell r="C8" t="str">
            <v>01/PO/01/06</v>
          </cell>
          <cell r="D8" t="str">
            <v>Utang Muka Pembelian</v>
          </cell>
          <cell r="F8">
            <v>6000000</v>
          </cell>
        </row>
        <row r="9">
          <cell r="A9">
            <v>11201</v>
          </cell>
          <cell r="B9">
            <v>38719</v>
          </cell>
          <cell r="C9" t="str">
            <v>01/PO/01/06</v>
          </cell>
          <cell r="D9" t="str">
            <v>Bank BCA</v>
          </cell>
          <cell r="G9">
            <v>6000000</v>
          </cell>
        </row>
        <row r="11">
          <cell r="A11">
            <v>21100</v>
          </cell>
          <cell r="B11">
            <v>38719</v>
          </cell>
          <cell r="C11" t="str">
            <v>01/KK/01/06</v>
          </cell>
          <cell r="D11" t="str">
            <v>Hutang Usaha</v>
          </cell>
          <cell r="E11" t="str">
            <v>S01</v>
          </cell>
          <cell r="F11">
            <v>24000000</v>
          </cell>
        </row>
        <row r="12">
          <cell r="A12">
            <v>11602</v>
          </cell>
          <cell r="B12">
            <v>38719</v>
          </cell>
          <cell r="C12" t="str">
            <v>01/KK/01/06</v>
          </cell>
          <cell r="D12" t="str">
            <v>Utang Muka Pembelian</v>
          </cell>
          <cell r="G12">
            <v>24000000</v>
          </cell>
        </row>
        <row r="14">
          <cell r="A14">
            <v>11101</v>
          </cell>
          <cell r="B14">
            <v>38720</v>
          </cell>
          <cell r="C14" t="str">
            <v>01/J/01/06</v>
          </cell>
          <cell r="D14" t="str">
            <v>Kas Ditangan</v>
          </cell>
          <cell r="F14">
            <v>24956250</v>
          </cell>
        </row>
        <row r="15">
          <cell r="A15">
            <v>41000</v>
          </cell>
          <cell r="B15">
            <v>38720</v>
          </cell>
          <cell r="C15" t="str">
            <v>01/J/01/06</v>
          </cell>
          <cell r="D15" t="str">
            <v>Penjualan</v>
          </cell>
          <cell r="G15">
            <v>22687500</v>
          </cell>
        </row>
        <row r="16">
          <cell r="A16">
            <v>21403</v>
          </cell>
          <cell r="B16">
            <v>38720</v>
          </cell>
          <cell r="C16" t="str">
            <v>01/J/01/06</v>
          </cell>
          <cell r="D16" t="str">
            <v>PPN Keluar</v>
          </cell>
          <cell r="G16">
            <v>2268750</v>
          </cell>
        </row>
        <row r="17">
          <cell r="A17">
            <v>51000</v>
          </cell>
          <cell r="B17">
            <v>38720</v>
          </cell>
          <cell r="C17" t="str">
            <v>01/J/01/06</v>
          </cell>
          <cell r="D17" t="str">
            <v>Harga Pokok Penjualan</v>
          </cell>
          <cell r="F17">
            <v>19350000</v>
          </cell>
        </row>
        <row r="18">
          <cell r="A18">
            <v>11500</v>
          </cell>
          <cell r="B18">
            <v>38720</v>
          </cell>
          <cell r="C18" t="str">
            <v>01/J/01/06</v>
          </cell>
          <cell r="D18" t="str">
            <v>Persediaan Barang dagang</v>
          </cell>
          <cell r="G18">
            <v>9600000</v>
          </cell>
          <cell r="H18" t="str">
            <v>P01</v>
          </cell>
          <cell r="I18">
            <v>8</v>
          </cell>
          <cell r="J18">
            <v>1200000</v>
          </cell>
          <cell r="K18">
            <v>9600000</v>
          </cell>
        </row>
        <row r="19">
          <cell r="A19">
            <v>11500</v>
          </cell>
          <cell r="B19">
            <v>38720</v>
          </cell>
          <cell r="C19" t="str">
            <v>01/J/01/06</v>
          </cell>
          <cell r="D19" t="str">
            <v>Persediaan Barang dagang</v>
          </cell>
          <cell r="G19">
            <v>9750000</v>
          </cell>
          <cell r="H19" t="str">
            <v>P02</v>
          </cell>
          <cell r="I19">
            <v>30</v>
          </cell>
          <cell r="J19">
            <v>325000</v>
          </cell>
          <cell r="K19">
            <v>9750000</v>
          </cell>
        </row>
        <row r="21">
          <cell r="A21">
            <v>11202</v>
          </cell>
          <cell r="B21">
            <v>38720</v>
          </cell>
          <cell r="C21" t="str">
            <v>01/KM/01/06</v>
          </cell>
          <cell r="D21" t="str">
            <v>Bank Mandiri</v>
          </cell>
          <cell r="F21">
            <v>14550000</v>
          </cell>
        </row>
        <row r="22">
          <cell r="A22">
            <v>43000</v>
          </cell>
          <cell r="B22">
            <v>38720</v>
          </cell>
          <cell r="C22" t="str">
            <v>01/KM/01/06</v>
          </cell>
          <cell r="D22" t="str">
            <v>Potongan Penjualan</v>
          </cell>
          <cell r="F22">
            <v>450000</v>
          </cell>
        </row>
        <row r="23">
          <cell r="A23">
            <v>11301</v>
          </cell>
          <cell r="B23">
            <v>38720</v>
          </cell>
          <cell r="C23" t="str">
            <v>01/KM/01/06</v>
          </cell>
          <cell r="D23" t="str">
            <v>Piutang Usaha</v>
          </cell>
          <cell r="E23" t="str">
            <v>C04</v>
          </cell>
          <cell r="G23">
            <v>15000000</v>
          </cell>
        </row>
        <row r="25">
          <cell r="A25">
            <v>11500</v>
          </cell>
          <cell r="B25">
            <v>38721</v>
          </cell>
          <cell r="C25" t="str">
            <v>01/B/01/6</v>
          </cell>
          <cell r="D25" t="str">
            <v>Persediaan Barang dagang</v>
          </cell>
          <cell r="F25">
            <v>12000000</v>
          </cell>
          <cell r="H25" t="str">
            <v>P01</v>
          </cell>
          <cell r="I25">
            <v>10</v>
          </cell>
          <cell r="J25">
            <v>1200000</v>
          </cell>
          <cell r="K25">
            <v>12000000</v>
          </cell>
        </row>
        <row r="26">
          <cell r="A26">
            <v>11500</v>
          </cell>
          <cell r="B26">
            <v>38721</v>
          </cell>
          <cell r="C26" t="str">
            <v>01/B/01/6</v>
          </cell>
          <cell r="D26" t="str">
            <v>Persediaan Barang dagang</v>
          </cell>
          <cell r="F26">
            <v>9750000</v>
          </cell>
          <cell r="H26" t="str">
            <v>P02</v>
          </cell>
          <cell r="I26">
            <v>30</v>
          </cell>
          <cell r="J26">
            <v>325000</v>
          </cell>
          <cell r="K26">
            <v>9750000</v>
          </cell>
        </row>
        <row r="27">
          <cell r="A27">
            <v>11601</v>
          </cell>
          <cell r="B27">
            <v>38721</v>
          </cell>
          <cell r="C27" t="str">
            <v>01/B/01/6</v>
          </cell>
          <cell r="D27" t="str">
            <v>PPN Masuk</v>
          </cell>
          <cell r="F27">
            <v>2175000</v>
          </cell>
        </row>
        <row r="28">
          <cell r="A28">
            <v>11602</v>
          </cell>
          <cell r="B28">
            <v>38721</v>
          </cell>
          <cell r="C28" t="str">
            <v>01/B/01/6</v>
          </cell>
          <cell r="D28" t="str">
            <v>Utang Muka Pembelian</v>
          </cell>
          <cell r="G28">
            <v>6000000</v>
          </cell>
        </row>
        <row r="29">
          <cell r="A29">
            <v>21100</v>
          </cell>
          <cell r="B29">
            <v>38721</v>
          </cell>
          <cell r="C29" t="str">
            <v>01/B/01/6</v>
          </cell>
          <cell r="D29" t="str">
            <v>Hutang Usaha</v>
          </cell>
          <cell r="E29" t="str">
            <v>S01</v>
          </cell>
          <cell r="G29">
            <v>17925000</v>
          </cell>
        </row>
        <row r="31">
          <cell r="A31">
            <v>21100</v>
          </cell>
          <cell r="B31">
            <v>38723</v>
          </cell>
          <cell r="C31" t="str">
            <v>01/NK/01/06</v>
          </cell>
          <cell r="D31" t="str">
            <v>Hutang Usaha</v>
          </cell>
          <cell r="E31" t="str">
            <v>S01</v>
          </cell>
          <cell r="F31">
            <v>357500</v>
          </cell>
        </row>
        <row r="32">
          <cell r="A32">
            <v>11601</v>
          </cell>
          <cell r="B32">
            <v>38723</v>
          </cell>
          <cell r="C32" t="str">
            <v>01/NK/01/06</v>
          </cell>
          <cell r="D32" t="str">
            <v>PPN Masuk</v>
          </cell>
          <cell r="G32">
            <v>32500</v>
          </cell>
        </row>
        <row r="33">
          <cell r="A33">
            <v>11500</v>
          </cell>
          <cell r="B33">
            <v>38723</v>
          </cell>
          <cell r="C33" t="str">
            <v>01/NK/01/06</v>
          </cell>
          <cell r="D33" t="str">
            <v>Persediaan Barang dagang</v>
          </cell>
          <cell r="G33">
            <v>325000</v>
          </cell>
          <cell r="H33" t="str">
            <v>P02</v>
          </cell>
          <cell r="L33">
            <v>1</v>
          </cell>
          <cell r="M33">
            <v>325000</v>
          </cell>
          <cell r="N33">
            <v>325000</v>
          </cell>
        </row>
        <row r="35">
          <cell r="A35">
            <v>11201</v>
          </cell>
          <cell r="B35">
            <v>38724</v>
          </cell>
          <cell r="C35" t="str">
            <v>02/KK/01/06</v>
          </cell>
          <cell r="D35" t="str">
            <v>Bank BCA</v>
          </cell>
          <cell r="F35">
            <v>30000000</v>
          </cell>
        </row>
        <row r="36">
          <cell r="A36">
            <v>11202</v>
          </cell>
          <cell r="B36">
            <v>38724</v>
          </cell>
          <cell r="D36" t="str">
            <v>Bank Mandiri</v>
          </cell>
          <cell r="G36">
            <v>30000000</v>
          </cell>
        </row>
        <row r="38">
          <cell r="A38">
            <v>11201</v>
          </cell>
          <cell r="B38">
            <v>38726</v>
          </cell>
          <cell r="C38" t="str">
            <v>02/KM/01/06</v>
          </cell>
          <cell r="D38" t="str">
            <v>Bank BCA</v>
          </cell>
          <cell r="F38">
            <v>14700000</v>
          </cell>
        </row>
        <row r="39">
          <cell r="A39">
            <v>43000</v>
          </cell>
          <cell r="B39">
            <v>38726</v>
          </cell>
          <cell r="C39" t="str">
            <v>02/KM/01/06</v>
          </cell>
          <cell r="D39" t="str">
            <v>Potongan Penjualan</v>
          </cell>
          <cell r="F39">
            <v>300000</v>
          </cell>
        </row>
        <row r="40">
          <cell r="A40">
            <v>11301</v>
          </cell>
          <cell r="B40">
            <v>38726</v>
          </cell>
          <cell r="C40" t="str">
            <v>02/KM/01/06</v>
          </cell>
          <cell r="D40" t="str">
            <v>Piutang Usaha</v>
          </cell>
          <cell r="E40" t="str">
            <v>C02</v>
          </cell>
          <cell r="G40">
            <v>15000000</v>
          </cell>
        </row>
        <row r="42">
          <cell r="A42">
            <v>11202</v>
          </cell>
          <cell r="B42">
            <v>38726</v>
          </cell>
          <cell r="C42" t="str">
            <v>03/KM/01/06</v>
          </cell>
          <cell r="D42" t="str">
            <v>Bank Mandiri</v>
          </cell>
          <cell r="F42">
            <v>9800000</v>
          </cell>
        </row>
        <row r="43">
          <cell r="A43">
            <v>43000</v>
          </cell>
          <cell r="B43">
            <v>38726</v>
          </cell>
          <cell r="C43" t="str">
            <v>03/KM/01/06</v>
          </cell>
          <cell r="D43" t="str">
            <v>Potongan Penjualan</v>
          </cell>
          <cell r="F43">
            <v>200000</v>
          </cell>
        </row>
        <row r="44">
          <cell r="A44">
            <v>11301</v>
          </cell>
          <cell r="B44">
            <v>38726</v>
          </cell>
          <cell r="C44" t="str">
            <v>03/KM/01/06</v>
          </cell>
          <cell r="D44" t="str">
            <v>Piutang Usaha</v>
          </cell>
          <cell r="E44" t="str">
            <v>C01</v>
          </cell>
          <cell r="G44">
            <v>10000000</v>
          </cell>
        </row>
        <row r="46">
          <cell r="A46">
            <v>61002</v>
          </cell>
          <cell r="B46">
            <v>38727</v>
          </cell>
          <cell r="C46" t="str">
            <v>03/KK/01/06</v>
          </cell>
          <cell r="D46" t="str">
            <v>Beban sewa</v>
          </cell>
          <cell r="F46">
            <v>2750000</v>
          </cell>
        </row>
        <row r="47">
          <cell r="A47">
            <v>21402</v>
          </cell>
          <cell r="B47">
            <v>38727</v>
          </cell>
          <cell r="C47" t="str">
            <v>03/KK/01/06</v>
          </cell>
          <cell r="D47" t="str">
            <v>Utang PPH Pasal 4</v>
          </cell>
          <cell r="G47">
            <v>250000</v>
          </cell>
        </row>
        <row r="48">
          <cell r="A48">
            <v>11202</v>
          </cell>
          <cell r="B48">
            <v>38727</v>
          </cell>
          <cell r="C48" t="str">
            <v>03/KK/01/06</v>
          </cell>
          <cell r="D48" t="str">
            <v>Bank Mandiri</v>
          </cell>
          <cell r="G48">
            <v>2500000</v>
          </cell>
        </row>
        <row r="50">
          <cell r="A50">
            <v>42000</v>
          </cell>
          <cell r="B50">
            <v>38728</v>
          </cell>
          <cell r="C50" t="str">
            <v>01/NR/01/06</v>
          </cell>
          <cell r="D50" t="str">
            <v>Return Penjualan</v>
          </cell>
          <cell r="F50">
            <v>375000</v>
          </cell>
        </row>
        <row r="51">
          <cell r="A51">
            <v>21403</v>
          </cell>
          <cell r="B51">
            <v>38728</v>
          </cell>
          <cell r="C51" t="str">
            <v>01/NR/01/06</v>
          </cell>
          <cell r="D51" t="str">
            <v>PPN Keluar</v>
          </cell>
          <cell r="F51">
            <v>37500</v>
          </cell>
        </row>
        <row r="52">
          <cell r="A52">
            <v>11101</v>
          </cell>
          <cell r="B52">
            <v>38728</v>
          </cell>
          <cell r="C52" t="str">
            <v>01/NR/01/06</v>
          </cell>
          <cell r="D52" t="str">
            <v>Kas Ditangan</v>
          </cell>
          <cell r="G52">
            <v>412500</v>
          </cell>
        </row>
        <row r="53">
          <cell r="A53">
            <v>11500</v>
          </cell>
          <cell r="B53">
            <v>38728</v>
          </cell>
          <cell r="C53" t="str">
            <v>01/NR/01/06</v>
          </cell>
          <cell r="D53" t="str">
            <v>Persediaan Barang dagang</v>
          </cell>
          <cell r="F53">
            <v>325000</v>
          </cell>
          <cell r="H53" t="str">
            <v>P02</v>
          </cell>
          <cell r="L53">
            <v>1</v>
          </cell>
          <cell r="M53">
            <v>375000</v>
          </cell>
          <cell r="N53">
            <v>375000</v>
          </cell>
        </row>
        <row r="54">
          <cell r="A54">
            <v>51000</v>
          </cell>
          <cell r="B54">
            <v>38728</v>
          </cell>
          <cell r="C54" t="str">
            <v>01/NR/01/06</v>
          </cell>
          <cell r="D54" t="str">
            <v>Harga Pokok Penjualan</v>
          </cell>
          <cell r="G54">
            <v>325000</v>
          </cell>
        </row>
        <row r="56">
          <cell r="A56">
            <v>11202</v>
          </cell>
          <cell r="B56">
            <v>38730</v>
          </cell>
          <cell r="C56" t="str">
            <v>04/KM/01/06</v>
          </cell>
          <cell r="D56" t="str">
            <v>Bank Mandiri</v>
          </cell>
          <cell r="F56">
            <v>7500000</v>
          </cell>
        </row>
        <row r="57">
          <cell r="A57">
            <v>11301</v>
          </cell>
          <cell r="B57">
            <v>38730</v>
          </cell>
          <cell r="C57" t="str">
            <v>04/KM/01/06</v>
          </cell>
          <cell r="D57" t="str">
            <v>Piutang Usaha</v>
          </cell>
          <cell r="E57" t="str">
            <v>C03</v>
          </cell>
          <cell r="G57">
            <v>7500000</v>
          </cell>
        </row>
        <row r="59">
          <cell r="A59">
            <v>61004</v>
          </cell>
          <cell r="B59">
            <v>38735</v>
          </cell>
          <cell r="C59" t="str">
            <v>04/KK/01/06</v>
          </cell>
          <cell r="D59" t="str">
            <v>Beban Listrik</v>
          </cell>
          <cell r="F59">
            <v>175000</v>
          </cell>
        </row>
        <row r="60">
          <cell r="A60">
            <v>61005</v>
          </cell>
          <cell r="B60">
            <v>38735</v>
          </cell>
          <cell r="C60" t="str">
            <v>04/KK/01/06</v>
          </cell>
          <cell r="D60" t="str">
            <v>Beban Telepon</v>
          </cell>
          <cell r="F60">
            <v>212500</v>
          </cell>
        </row>
        <row r="61">
          <cell r="A61">
            <v>11202</v>
          </cell>
          <cell r="B61">
            <v>38735</v>
          </cell>
          <cell r="C61" t="str">
            <v>04/KK/01/06</v>
          </cell>
          <cell r="D61" t="str">
            <v>Bank Mandiri</v>
          </cell>
          <cell r="G61">
            <v>387500</v>
          </cell>
        </row>
        <row r="63">
          <cell r="A63">
            <v>12201</v>
          </cell>
          <cell r="B63">
            <v>38738</v>
          </cell>
          <cell r="C63" t="str">
            <v>05/KK/01/06</v>
          </cell>
          <cell r="D63" t="str">
            <v>Kendaraan</v>
          </cell>
          <cell r="F63">
            <v>11500000</v>
          </cell>
        </row>
        <row r="64">
          <cell r="A64">
            <v>11201</v>
          </cell>
          <cell r="B64">
            <v>38738</v>
          </cell>
          <cell r="C64" t="str">
            <v>05/KK/01/06</v>
          </cell>
          <cell r="D64" t="str">
            <v>Bank BCA</v>
          </cell>
          <cell r="G64">
            <v>11500000</v>
          </cell>
        </row>
        <row r="66">
          <cell r="A66">
            <v>11301</v>
          </cell>
          <cell r="B66">
            <v>38739</v>
          </cell>
          <cell r="C66" t="str">
            <v>02/J/01/06</v>
          </cell>
          <cell r="D66" t="str">
            <v>Piutang Usaha</v>
          </cell>
          <cell r="E66" t="str">
            <v>C02</v>
          </cell>
          <cell r="F66">
            <v>29425000</v>
          </cell>
        </row>
        <row r="67">
          <cell r="A67">
            <v>41000</v>
          </cell>
          <cell r="B67">
            <v>38739</v>
          </cell>
          <cell r="C67" t="str">
            <v>02/J/01/06</v>
          </cell>
          <cell r="D67" t="str">
            <v>Penjualan</v>
          </cell>
          <cell r="G67">
            <v>26750000</v>
          </cell>
        </row>
        <row r="68">
          <cell r="A68">
            <v>21403</v>
          </cell>
          <cell r="B68">
            <v>38739</v>
          </cell>
          <cell r="C68" t="str">
            <v>02/J/01/06</v>
          </cell>
          <cell r="D68" t="str">
            <v>PPN Keluar</v>
          </cell>
          <cell r="G68">
            <v>2675000</v>
          </cell>
        </row>
        <row r="69">
          <cell r="A69">
            <v>51000</v>
          </cell>
          <cell r="B69">
            <v>38739</v>
          </cell>
          <cell r="C69" t="str">
            <v>02/J/01/06</v>
          </cell>
          <cell r="D69" t="str">
            <v>Harga Pokok Penjualan</v>
          </cell>
          <cell r="F69">
            <v>21940000</v>
          </cell>
        </row>
        <row r="70">
          <cell r="A70">
            <v>11500</v>
          </cell>
          <cell r="B70">
            <v>38739</v>
          </cell>
          <cell r="C70" t="str">
            <v>02/J/01/06</v>
          </cell>
          <cell r="D70" t="str">
            <v>Persediaan Barang dagang</v>
          </cell>
          <cell r="G70">
            <v>7000000</v>
          </cell>
          <cell r="H70" t="str">
            <v>P03</v>
          </cell>
          <cell r="L70">
            <v>5</v>
          </cell>
          <cell r="M70">
            <v>1400000</v>
          </cell>
          <cell r="N70">
            <v>7000000</v>
          </cell>
        </row>
        <row r="71">
          <cell r="A71">
            <v>11500</v>
          </cell>
          <cell r="B71">
            <v>38739</v>
          </cell>
          <cell r="C71" t="str">
            <v>02/J/01/06</v>
          </cell>
          <cell r="D71" t="str">
            <v>Persediaan Barang dagang</v>
          </cell>
          <cell r="G71">
            <v>11400000</v>
          </cell>
          <cell r="H71" t="str">
            <v>P05</v>
          </cell>
          <cell r="L71">
            <v>4</v>
          </cell>
          <cell r="M71">
            <v>2850000</v>
          </cell>
          <cell r="N71">
            <v>11400000</v>
          </cell>
        </row>
        <row r="72">
          <cell r="A72">
            <v>11500</v>
          </cell>
          <cell r="B72">
            <v>38739</v>
          </cell>
          <cell r="C72" t="str">
            <v>02/J/01/06</v>
          </cell>
          <cell r="D72" t="str">
            <v>Persediaan Barang dagang</v>
          </cell>
          <cell r="G72">
            <v>3540000</v>
          </cell>
          <cell r="H72" t="str">
            <v>P06</v>
          </cell>
          <cell r="L72">
            <v>6</v>
          </cell>
          <cell r="M72">
            <v>590000</v>
          </cell>
          <cell r="N72">
            <v>3540000</v>
          </cell>
        </row>
        <row r="74">
          <cell r="A74">
            <v>11202</v>
          </cell>
          <cell r="B74">
            <v>38740</v>
          </cell>
          <cell r="C74" t="str">
            <v>03/J/01/06</v>
          </cell>
          <cell r="D74" t="str">
            <v>Bank Mandiri</v>
          </cell>
          <cell r="F74">
            <v>10000000</v>
          </cell>
        </row>
        <row r="75">
          <cell r="A75">
            <v>11301</v>
          </cell>
          <cell r="B75">
            <v>38740</v>
          </cell>
          <cell r="C75" t="str">
            <v>03/J/01/06</v>
          </cell>
          <cell r="D75" t="str">
            <v>Piutang Usaha</v>
          </cell>
          <cell r="E75" t="str">
            <v>C01</v>
          </cell>
          <cell r="F75">
            <v>30535000</v>
          </cell>
        </row>
        <row r="76">
          <cell r="A76">
            <v>41000</v>
          </cell>
          <cell r="B76">
            <v>38740</v>
          </cell>
          <cell r="C76" t="str">
            <v>03/J/01/06</v>
          </cell>
          <cell r="D76" t="str">
            <v>Penjualan</v>
          </cell>
          <cell r="G76">
            <v>36850000</v>
          </cell>
        </row>
        <row r="77">
          <cell r="A77">
            <v>21403</v>
          </cell>
          <cell r="B77">
            <v>38740</v>
          </cell>
          <cell r="C77" t="str">
            <v>03/J/01/06</v>
          </cell>
          <cell r="D77" t="str">
            <v>PPN Keluar</v>
          </cell>
          <cell r="G77">
            <v>3685000</v>
          </cell>
        </row>
        <row r="78">
          <cell r="A78">
            <v>51000</v>
          </cell>
          <cell r="B78">
            <v>38740</v>
          </cell>
          <cell r="C78" t="str">
            <v>03/J/01/06</v>
          </cell>
          <cell r="D78" t="str">
            <v>Harga Pokok Penjualan</v>
          </cell>
          <cell r="F78">
            <v>29150000</v>
          </cell>
        </row>
        <row r="79">
          <cell r="A79">
            <v>11500</v>
          </cell>
          <cell r="B79">
            <v>38740</v>
          </cell>
          <cell r="C79" t="str">
            <v>03/J/01/06</v>
          </cell>
          <cell r="D79" t="str">
            <v>Persediaan Barang dagang</v>
          </cell>
          <cell r="G79">
            <v>7800000</v>
          </cell>
          <cell r="H79" t="str">
            <v>P07</v>
          </cell>
          <cell r="L79">
            <v>6</v>
          </cell>
          <cell r="M79">
            <v>1300000</v>
          </cell>
          <cell r="N79">
            <v>7800000</v>
          </cell>
        </row>
        <row r="80">
          <cell r="A80">
            <v>11500</v>
          </cell>
          <cell r="B80">
            <v>38740</v>
          </cell>
          <cell r="C80" t="str">
            <v>03/J/01/06</v>
          </cell>
          <cell r="D80" t="str">
            <v>Persediaan Barang dagang</v>
          </cell>
          <cell r="G80">
            <v>14000000</v>
          </cell>
          <cell r="H80" t="str">
            <v>P08</v>
          </cell>
          <cell r="L80">
            <v>8</v>
          </cell>
          <cell r="M80">
            <v>1750000</v>
          </cell>
          <cell r="N80">
            <v>14000000</v>
          </cell>
        </row>
        <row r="81">
          <cell r="A81">
            <v>11500</v>
          </cell>
          <cell r="B81">
            <v>38740</v>
          </cell>
          <cell r="C81" t="str">
            <v>03/J/01/06</v>
          </cell>
          <cell r="D81" t="str">
            <v>Persediaan Barang dagang</v>
          </cell>
          <cell r="G81">
            <v>7350000</v>
          </cell>
          <cell r="H81" t="str">
            <v>P09</v>
          </cell>
          <cell r="L81">
            <v>7</v>
          </cell>
          <cell r="M81">
            <v>1050000</v>
          </cell>
          <cell r="N81">
            <v>7350000</v>
          </cell>
        </row>
        <row r="83">
          <cell r="A83">
            <v>42000</v>
          </cell>
          <cell r="B83">
            <v>38741</v>
          </cell>
          <cell r="C83" t="str">
            <v>02/NR/01/06</v>
          </cell>
          <cell r="D83" t="str">
            <v>Return Penjualan</v>
          </cell>
          <cell r="F83">
            <v>1750000</v>
          </cell>
        </row>
        <row r="84">
          <cell r="A84">
            <v>21403</v>
          </cell>
          <cell r="B84">
            <v>38741</v>
          </cell>
          <cell r="C84" t="str">
            <v>02/NR/01/06</v>
          </cell>
          <cell r="D84" t="str">
            <v>PPN Keluar</v>
          </cell>
          <cell r="F84">
            <v>175000</v>
          </cell>
        </row>
        <row r="85">
          <cell r="A85">
            <v>11301</v>
          </cell>
          <cell r="B85">
            <v>38741</v>
          </cell>
          <cell r="C85" t="str">
            <v>02/NR/01/06</v>
          </cell>
          <cell r="D85" t="str">
            <v>Piutang Usaha</v>
          </cell>
          <cell r="E85" t="str">
            <v>C02</v>
          </cell>
          <cell r="G85">
            <v>1925000</v>
          </cell>
        </row>
        <row r="86">
          <cell r="A86">
            <v>11500</v>
          </cell>
          <cell r="B86">
            <v>38741</v>
          </cell>
          <cell r="C86" t="str">
            <v>02/NR/01/06</v>
          </cell>
          <cell r="D86" t="str">
            <v>Persediaan Barang dagang</v>
          </cell>
          <cell r="F86">
            <v>1400000</v>
          </cell>
          <cell r="H86" t="str">
            <v>P03</v>
          </cell>
          <cell r="L86">
            <v>1</v>
          </cell>
          <cell r="M86">
            <v>1400000</v>
          </cell>
          <cell r="N86">
            <v>1400000</v>
          </cell>
        </row>
        <row r="87">
          <cell r="A87">
            <v>51000</v>
          </cell>
          <cell r="B87">
            <v>38741</v>
          </cell>
          <cell r="C87" t="str">
            <v>02/NR/01/06</v>
          </cell>
          <cell r="D87" t="str">
            <v>Harga Pokok Penjualan</v>
          </cell>
          <cell r="G87">
            <v>1400000</v>
          </cell>
        </row>
        <row r="89">
          <cell r="A89">
            <v>11202</v>
          </cell>
          <cell r="B89">
            <v>38743</v>
          </cell>
          <cell r="C89" t="str">
            <v>4/J/01/06</v>
          </cell>
          <cell r="D89" t="str">
            <v>Bank Mandiri</v>
          </cell>
          <cell r="F89">
            <v>31559000</v>
          </cell>
        </row>
        <row r="90">
          <cell r="A90">
            <v>41000</v>
          </cell>
          <cell r="B90">
            <v>38743</v>
          </cell>
          <cell r="C90" t="str">
            <v>4/J/01/06</v>
          </cell>
          <cell r="D90" t="str">
            <v>Penjualan</v>
          </cell>
          <cell r="G90">
            <v>28690000</v>
          </cell>
        </row>
        <row r="91">
          <cell r="A91">
            <v>21403</v>
          </cell>
          <cell r="B91">
            <v>38743</v>
          </cell>
          <cell r="C91" t="str">
            <v>4/J/01/06</v>
          </cell>
          <cell r="D91" t="str">
            <v>PPN Keluar</v>
          </cell>
          <cell r="G91">
            <v>2869000</v>
          </cell>
        </row>
        <row r="92">
          <cell r="A92">
            <v>51000</v>
          </cell>
          <cell r="B92">
            <v>38743</v>
          </cell>
          <cell r="C92" t="str">
            <v>4/J/01/06</v>
          </cell>
          <cell r="D92" t="str">
            <v>Harga Pokok Penjualan</v>
          </cell>
          <cell r="F92">
            <v>24250000</v>
          </cell>
        </row>
        <row r="93">
          <cell r="A93">
            <v>11500</v>
          </cell>
          <cell r="B93">
            <v>38743</v>
          </cell>
          <cell r="C93" t="str">
            <v>4/J/01/06</v>
          </cell>
          <cell r="D93" t="str">
            <v>Persediaan Barang dagang</v>
          </cell>
          <cell r="G93">
            <v>11200000</v>
          </cell>
          <cell r="H93" t="str">
            <v>P03</v>
          </cell>
          <cell r="L93">
            <v>8</v>
          </cell>
          <cell r="M93">
            <v>1400000</v>
          </cell>
          <cell r="N93">
            <v>11200000</v>
          </cell>
        </row>
        <row r="94">
          <cell r="A94">
            <v>11500</v>
          </cell>
          <cell r="B94">
            <v>38743</v>
          </cell>
          <cell r="C94" t="str">
            <v>4/J/01/06</v>
          </cell>
          <cell r="D94" t="str">
            <v>Persediaan Barang dagang</v>
          </cell>
          <cell r="G94">
            <v>7800000</v>
          </cell>
          <cell r="H94" t="str">
            <v>P07</v>
          </cell>
          <cell r="L94">
            <v>6</v>
          </cell>
          <cell r="M94">
            <v>1300000</v>
          </cell>
          <cell r="N94">
            <v>7800000</v>
          </cell>
        </row>
        <row r="95">
          <cell r="A95">
            <v>11500</v>
          </cell>
          <cell r="B95">
            <v>38743</v>
          </cell>
          <cell r="C95" t="str">
            <v>4/J/01/06</v>
          </cell>
          <cell r="D95" t="str">
            <v>Persediaan Barang dagang</v>
          </cell>
          <cell r="G95">
            <v>5250000</v>
          </cell>
          <cell r="H95" t="str">
            <v>P08</v>
          </cell>
          <cell r="L95">
            <v>3</v>
          </cell>
          <cell r="M95">
            <v>1750000</v>
          </cell>
          <cell r="N95">
            <v>5250000</v>
          </cell>
        </row>
        <row r="97">
          <cell r="A97">
            <v>11401</v>
          </cell>
          <cell r="B97">
            <v>38744</v>
          </cell>
          <cell r="C97" t="str">
            <v>06/KK/01/06</v>
          </cell>
          <cell r="D97" t="str">
            <v>Piutang karyawan</v>
          </cell>
          <cell r="E97" t="str">
            <v>KR01</v>
          </cell>
          <cell r="F97">
            <v>2500000</v>
          </cell>
        </row>
        <row r="98">
          <cell r="A98">
            <v>11201</v>
          </cell>
          <cell r="B98">
            <v>38744</v>
          </cell>
          <cell r="C98" t="str">
            <v>06/KK/01/06</v>
          </cell>
          <cell r="D98" t="str">
            <v>Bank BCA</v>
          </cell>
          <cell r="G98">
            <v>2500000</v>
          </cell>
        </row>
        <row r="100">
          <cell r="A100">
            <v>21100</v>
          </cell>
          <cell r="B100">
            <v>38745</v>
          </cell>
          <cell r="C100" t="str">
            <v>07/KK/01/06</v>
          </cell>
          <cell r="D100" t="str">
            <v>Hutang Usaha</v>
          </cell>
          <cell r="E100" t="str">
            <v>S03</v>
          </cell>
          <cell r="F100">
            <v>22000000</v>
          </cell>
        </row>
        <row r="101">
          <cell r="A101">
            <v>11201</v>
          </cell>
          <cell r="B101">
            <v>38745</v>
          </cell>
          <cell r="C101" t="str">
            <v>07/KK/01/06</v>
          </cell>
          <cell r="D101" t="str">
            <v>Bank BCA</v>
          </cell>
          <cell r="G101">
            <v>10000000</v>
          </cell>
        </row>
        <row r="102">
          <cell r="A102">
            <v>11202</v>
          </cell>
          <cell r="B102">
            <v>38745</v>
          </cell>
          <cell r="C102" t="str">
            <v>07/KK/01/06</v>
          </cell>
          <cell r="D102" t="str">
            <v>Bank Mandiri</v>
          </cell>
          <cell r="G102">
            <v>12000000</v>
          </cell>
        </row>
        <row r="104">
          <cell r="A104">
            <v>61008</v>
          </cell>
          <cell r="B104">
            <v>38746</v>
          </cell>
          <cell r="C104" t="str">
            <v>08/KK/01/06</v>
          </cell>
          <cell r="D104" t="str">
            <v>Beban Pemasaran</v>
          </cell>
          <cell r="F104">
            <v>750000</v>
          </cell>
        </row>
        <row r="105">
          <cell r="A105">
            <v>61009</v>
          </cell>
          <cell r="B105">
            <v>38746</v>
          </cell>
          <cell r="C105" t="str">
            <v>08/KK/01/06</v>
          </cell>
          <cell r="D105" t="str">
            <v>Beban Transportasi</v>
          </cell>
          <cell r="F105">
            <v>250000</v>
          </cell>
        </row>
        <row r="106">
          <cell r="A106">
            <v>61010</v>
          </cell>
          <cell r="B106">
            <v>38746</v>
          </cell>
          <cell r="C106" t="str">
            <v>08/KK/01/06</v>
          </cell>
          <cell r="D106" t="str">
            <v>Beban Perawatan AC</v>
          </cell>
          <cell r="F106">
            <v>200000</v>
          </cell>
        </row>
        <row r="107">
          <cell r="A107">
            <v>61011</v>
          </cell>
          <cell r="B107">
            <v>38746</v>
          </cell>
          <cell r="C107" t="str">
            <v>08/KK/01/06</v>
          </cell>
          <cell r="D107" t="str">
            <v>Beban Perlengkapan Kantor</v>
          </cell>
          <cell r="F107">
            <v>50000</v>
          </cell>
        </row>
        <row r="108">
          <cell r="A108">
            <v>11201</v>
          </cell>
          <cell r="B108">
            <v>38746</v>
          </cell>
          <cell r="C108" t="str">
            <v>08/KK/01/06</v>
          </cell>
          <cell r="D108" t="str">
            <v>Bank BCA</v>
          </cell>
          <cell r="G108">
            <v>1250000</v>
          </cell>
        </row>
        <row r="110">
          <cell r="A110">
            <v>11101</v>
          </cell>
          <cell r="B110">
            <v>38746</v>
          </cell>
          <cell r="C110" t="str">
            <v>05/KM/01/06</v>
          </cell>
          <cell r="D110" t="str">
            <v>Kas Ditangan</v>
          </cell>
          <cell r="F110">
            <v>5500000</v>
          </cell>
        </row>
        <row r="111">
          <cell r="A111">
            <v>12202</v>
          </cell>
          <cell r="B111">
            <v>38746</v>
          </cell>
          <cell r="C111" t="str">
            <v>05/KM/01/06</v>
          </cell>
          <cell r="D111" t="str">
            <v>Akumulasi Penyusutan Kenaraan</v>
          </cell>
          <cell r="F111">
            <v>1500000</v>
          </cell>
        </row>
        <row r="112">
          <cell r="A112">
            <v>81001</v>
          </cell>
          <cell r="B112">
            <v>38746</v>
          </cell>
          <cell r="C112" t="str">
            <v>05/KM/01/06</v>
          </cell>
          <cell r="D112" t="str">
            <v>Laba Penjualan Aktiva Tetap</v>
          </cell>
          <cell r="G112">
            <v>1000000</v>
          </cell>
        </row>
        <row r="113">
          <cell r="A113">
            <v>12201</v>
          </cell>
          <cell r="B113">
            <v>38746</v>
          </cell>
          <cell r="C113" t="str">
            <v>05/KM/01/06</v>
          </cell>
          <cell r="D113" t="str">
            <v>Kendaraan</v>
          </cell>
          <cell r="G113">
            <v>6000000</v>
          </cell>
        </row>
        <row r="115">
          <cell r="A115">
            <v>11101</v>
          </cell>
          <cell r="B115">
            <v>38746</v>
          </cell>
          <cell r="C115" t="str">
            <v>05/J/01/06</v>
          </cell>
          <cell r="D115" t="str">
            <v>Kas Ditangan</v>
          </cell>
          <cell r="F115">
            <v>29729500</v>
          </cell>
        </row>
        <row r="116">
          <cell r="A116">
            <v>21200</v>
          </cell>
          <cell r="B116">
            <v>38746</v>
          </cell>
          <cell r="C116" t="str">
            <v>05/J/01/06</v>
          </cell>
          <cell r="D116" t="str">
            <v>Pendapatan Diterima dimuka- Jasa kirim</v>
          </cell>
          <cell r="G116">
            <v>200000</v>
          </cell>
        </row>
        <row r="117">
          <cell r="A117">
            <v>41000</v>
          </cell>
          <cell r="B117">
            <v>38746</v>
          </cell>
          <cell r="C117" t="str">
            <v>05/J/01/06</v>
          </cell>
          <cell r="D117" t="str">
            <v>Penjualan</v>
          </cell>
          <cell r="G117">
            <v>26845000</v>
          </cell>
        </row>
        <row r="118">
          <cell r="A118">
            <v>21403</v>
          </cell>
          <cell r="B118">
            <v>38746</v>
          </cell>
          <cell r="C118" t="str">
            <v>05/J/01/06</v>
          </cell>
          <cell r="D118" t="str">
            <v>PPN Keluar</v>
          </cell>
          <cell r="G118">
            <v>2684500</v>
          </cell>
        </row>
        <row r="119">
          <cell r="A119">
            <v>51000</v>
          </cell>
          <cell r="B119">
            <v>38746</v>
          </cell>
          <cell r="C119" t="str">
            <v>05/J/01/06</v>
          </cell>
          <cell r="D119" t="str">
            <v>Harga Pokok Penjualan</v>
          </cell>
          <cell r="F119">
            <v>23375000</v>
          </cell>
        </row>
        <row r="120">
          <cell r="A120">
            <v>11500</v>
          </cell>
          <cell r="B120">
            <v>38746</v>
          </cell>
          <cell r="C120" t="str">
            <v>05/J/01/06</v>
          </cell>
          <cell r="D120" t="str">
            <v>Persediaan Barang dagang</v>
          </cell>
          <cell r="G120">
            <v>12000000</v>
          </cell>
          <cell r="H120" t="str">
            <v>P01</v>
          </cell>
          <cell r="L120">
            <v>10</v>
          </cell>
          <cell r="M120">
            <v>1200000</v>
          </cell>
          <cell r="N120">
            <v>12000000</v>
          </cell>
        </row>
        <row r="121">
          <cell r="A121">
            <v>11500</v>
          </cell>
          <cell r="B121">
            <v>38746</v>
          </cell>
          <cell r="C121" t="str">
            <v>05/J/01/06</v>
          </cell>
          <cell r="D121" t="str">
            <v>Persediaan Barang dagang</v>
          </cell>
          <cell r="G121">
            <v>11375000</v>
          </cell>
          <cell r="H121" t="str">
            <v>P02</v>
          </cell>
          <cell r="L121">
            <v>35</v>
          </cell>
          <cell r="M121">
            <v>325000</v>
          </cell>
          <cell r="N121">
            <v>11375000</v>
          </cell>
        </row>
        <row r="123">
          <cell r="A123">
            <v>11101</v>
          </cell>
          <cell r="B123">
            <v>38748</v>
          </cell>
          <cell r="C123" t="str">
            <v>06/KM/01/06</v>
          </cell>
          <cell r="D123" t="str">
            <v>Kas Ditangan</v>
          </cell>
          <cell r="F123">
            <v>500000</v>
          </cell>
        </row>
        <row r="124">
          <cell r="A124">
            <v>11401</v>
          </cell>
          <cell r="B124">
            <v>38748</v>
          </cell>
          <cell r="C124" t="str">
            <v>06/KM/01/06</v>
          </cell>
          <cell r="D124" t="str">
            <v>Piutang karyawan</v>
          </cell>
          <cell r="E124" t="str">
            <v>KR01</v>
          </cell>
          <cell r="G124">
            <v>500000</v>
          </cell>
        </row>
        <row r="126">
          <cell r="A126">
            <v>61001</v>
          </cell>
          <cell r="B126">
            <v>38748</v>
          </cell>
          <cell r="C126" t="str">
            <v>09/KK/01/06</v>
          </cell>
          <cell r="D126" t="str">
            <v>Beban gaji Karyawan</v>
          </cell>
          <cell r="F126">
            <v>14500000</v>
          </cell>
        </row>
        <row r="127">
          <cell r="A127">
            <v>21401</v>
          </cell>
          <cell r="B127">
            <v>38748</v>
          </cell>
          <cell r="C127" t="str">
            <v>09/KK/01/06</v>
          </cell>
          <cell r="D127" t="str">
            <v>Utang PPH Pasal 21</v>
          </cell>
          <cell r="G127">
            <v>725000</v>
          </cell>
        </row>
        <row r="128">
          <cell r="A128">
            <v>11201</v>
          </cell>
          <cell r="B128">
            <v>38748</v>
          </cell>
          <cell r="C128" t="str">
            <v>09/KK/01/06</v>
          </cell>
          <cell r="D128" t="str">
            <v>Bank BCA</v>
          </cell>
          <cell r="G128">
            <v>13775000</v>
          </cell>
        </row>
        <row r="129">
          <cell r="D129" t="str">
            <v>Total</v>
          </cell>
          <cell r="F129">
            <v>472502250</v>
          </cell>
          <cell r="G129">
            <v>472502250</v>
          </cell>
        </row>
        <row r="131">
          <cell r="A131" t="str">
            <v>Pt Fadali furnitur</v>
          </cell>
        </row>
        <row r="132">
          <cell r="A132">
            <v>42035</v>
          </cell>
        </row>
        <row r="133">
          <cell r="A133" t="str">
            <v>Jurnal Penyesuaiaan</v>
          </cell>
        </row>
        <row r="134">
          <cell r="A134">
            <v>61006</v>
          </cell>
          <cell r="B134">
            <v>38748</v>
          </cell>
          <cell r="C134" t="str">
            <v>01/BM/01/06</v>
          </cell>
          <cell r="D134" t="str">
            <v>Beban Penyusutan Peralatan Kantor</v>
          </cell>
          <cell r="F134">
            <v>400000</v>
          </cell>
        </row>
        <row r="135">
          <cell r="A135">
            <v>12102</v>
          </cell>
          <cell r="B135">
            <v>38748</v>
          </cell>
          <cell r="C135" t="str">
            <v>01/BM/01/06</v>
          </cell>
          <cell r="D135" t="str">
            <v>Akumulasi Penyusutan Peralatan Kantor</v>
          </cell>
          <cell r="G135">
            <v>400000</v>
          </cell>
        </row>
        <row r="136">
          <cell r="A136">
            <v>61007</v>
          </cell>
          <cell r="B136">
            <v>38748</v>
          </cell>
          <cell r="C136" t="str">
            <v>01/BM/01/06</v>
          </cell>
          <cell r="D136" t="str">
            <v>Beban Penyusutan Kendaraan</v>
          </cell>
          <cell r="F136">
            <v>500000</v>
          </cell>
        </row>
        <row r="137">
          <cell r="A137">
            <v>12202</v>
          </cell>
          <cell r="B137">
            <v>38748</v>
          </cell>
          <cell r="C137" t="str">
            <v>01/BM/01/06</v>
          </cell>
          <cell r="D137" t="str">
            <v>Akumulasi Penyusutan Kenaraan</v>
          </cell>
          <cell r="G137">
            <v>500000</v>
          </cell>
        </row>
        <row r="139">
          <cell r="A139">
            <v>91002</v>
          </cell>
          <cell r="B139">
            <v>38748</v>
          </cell>
          <cell r="C139" t="str">
            <v>02/BM/01/06</v>
          </cell>
          <cell r="D139" t="str">
            <v>Beban Bunga</v>
          </cell>
          <cell r="F139">
            <v>1500000</v>
          </cell>
          <cell r="K139" t="str">
            <v xml:space="preserve"> </v>
          </cell>
        </row>
        <row r="140">
          <cell r="A140">
            <v>21300</v>
          </cell>
          <cell r="B140">
            <v>38748</v>
          </cell>
          <cell r="C140" t="str">
            <v>02/BM/01/06</v>
          </cell>
          <cell r="D140" t="str">
            <v>Hutang Bunga</v>
          </cell>
          <cell r="G140">
            <v>1500000</v>
          </cell>
        </row>
        <row r="142">
          <cell r="A142">
            <v>61003</v>
          </cell>
          <cell r="B142">
            <v>38748</v>
          </cell>
          <cell r="C142" t="str">
            <v>03/BM/01/06</v>
          </cell>
          <cell r="D142" t="str">
            <v>Beban Piutang Tak Tertagih</v>
          </cell>
          <cell r="F142">
            <v>2375000</v>
          </cell>
        </row>
        <row r="143">
          <cell r="A143">
            <v>11302</v>
          </cell>
          <cell r="B143">
            <v>38748</v>
          </cell>
          <cell r="C143" t="str">
            <v>03/BM/01/06</v>
          </cell>
          <cell r="D143" t="str">
            <v>Cadangan Piutang Tak Tertagih</v>
          </cell>
          <cell r="G143">
            <v>2375000</v>
          </cell>
        </row>
        <row r="145">
          <cell r="A145">
            <v>11101</v>
          </cell>
          <cell r="B145">
            <v>38748</v>
          </cell>
          <cell r="C145" t="str">
            <v>04/BM/01/06</v>
          </cell>
          <cell r="D145" t="str">
            <v>Kas Ditangan</v>
          </cell>
          <cell r="F145">
            <v>1200000</v>
          </cell>
        </row>
        <row r="146">
          <cell r="A146">
            <v>91001</v>
          </cell>
          <cell r="B146">
            <v>38748</v>
          </cell>
          <cell r="C146" t="str">
            <v>04/BM/01/06</v>
          </cell>
          <cell r="D146" t="str">
            <v>Beban Adminitrasi Bank</v>
          </cell>
          <cell r="F146">
            <v>150000</v>
          </cell>
        </row>
        <row r="147">
          <cell r="A147">
            <v>81002</v>
          </cell>
          <cell r="B147">
            <v>38748</v>
          </cell>
          <cell r="C147" t="str">
            <v>04/BM/01/06</v>
          </cell>
          <cell r="D147" t="str">
            <v>Pendapatan Jasa Giro</v>
          </cell>
          <cell r="G147">
            <v>1350000</v>
          </cell>
        </row>
        <row r="148">
          <cell r="A148" t="str">
            <v>Total</v>
          </cell>
          <cell r="F148">
            <v>6125000</v>
          </cell>
          <cell r="G148">
            <v>6125000</v>
          </cell>
        </row>
      </sheetData>
      <sheetData sheetId="4">
        <row r="5">
          <cell r="C5" t="str">
            <v>S01</v>
          </cell>
        </row>
        <row r="13">
          <cell r="C13" t="str">
            <v>S02</v>
          </cell>
        </row>
        <row r="21">
          <cell r="C21" t="str">
            <v>S03</v>
          </cell>
        </row>
      </sheetData>
      <sheetData sheetId="5">
        <row r="6">
          <cell r="C6" t="str">
            <v>P01</v>
          </cell>
        </row>
        <row r="14">
          <cell r="C14" t="str">
            <v>P02</v>
          </cell>
        </row>
        <row r="22">
          <cell r="C22" t="str">
            <v>P03</v>
          </cell>
        </row>
        <row r="30">
          <cell r="C30" t="str">
            <v>P04</v>
          </cell>
        </row>
        <row r="38">
          <cell r="C38" t="str">
            <v>P05</v>
          </cell>
        </row>
        <row r="46">
          <cell r="C46" t="str">
            <v>P06</v>
          </cell>
        </row>
        <row r="54">
          <cell r="C54" t="str">
            <v>P07</v>
          </cell>
        </row>
        <row r="62">
          <cell r="C62" t="str">
            <v>P08</v>
          </cell>
        </row>
        <row r="70">
          <cell r="C70" t="str">
            <v>P09</v>
          </cell>
        </row>
      </sheetData>
      <sheetData sheetId="6">
        <row r="5">
          <cell r="C5">
            <v>11101</v>
          </cell>
        </row>
        <row r="13">
          <cell r="C13">
            <v>11102</v>
          </cell>
        </row>
        <row r="21">
          <cell r="C21">
            <v>11201</v>
          </cell>
        </row>
        <row r="29">
          <cell r="C29">
            <v>11202</v>
          </cell>
        </row>
        <row r="37">
          <cell r="C37">
            <v>11301</v>
          </cell>
        </row>
        <row r="45">
          <cell r="C45">
            <v>11302</v>
          </cell>
        </row>
        <row r="53">
          <cell r="C53">
            <v>11401</v>
          </cell>
        </row>
        <row r="61">
          <cell r="C61">
            <v>11500</v>
          </cell>
        </row>
        <row r="69">
          <cell r="C69">
            <v>11600</v>
          </cell>
        </row>
        <row r="77">
          <cell r="C77">
            <v>11601</v>
          </cell>
        </row>
        <row r="85">
          <cell r="C85">
            <v>11602</v>
          </cell>
        </row>
        <row r="93">
          <cell r="C93">
            <v>12101</v>
          </cell>
        </row>
        <row r="101">
          <cell r="C101">
            <v>12102</v>
          </cell>
        </row>
        <row r="109">
          <cell r="C109">
            <v>12201</v>
          </cell>
        </row>
        <row r="117">
          <cell r="C117">
            <v>12202</v>
          </cell>
        </row>
        <row r="125">
          <cell r="C125">
            <v>11101</v>
          </cell>
        </row>
        <row r="133">
          <cell r="C133">
            <v>21100</v>
          </cell>
        </row>
        <row r="141">
          <cell r="C141">
            <v>21200</v>
          </cell>
        </row>
        <row r="149">
          <cell r="C149">
            <v>21300</v>
          </cell>
        </row>
        <row r="157">
          <cell r="C157">
            <v>21400</v>
          </cell>
        </row>
        <row r="165">
          <cell r="C165">
            <v>21401</v>
          </cell>
        </row>
        <row r="173">
          <cell r="C173">
            <v>21402</v>
          </cell>
        </row>
        <row r="181">
          <cell r="C181">
            <v>21403</v>
          </cell>
        </row>
        <row r="189">
          <cell r="C189">
            <v>22001</v>
          </cell>
        </row>
        <row r="197">
          <cell r="C197">
            <v>31000</v>
          </cell>
        </row>
        <row r="205">
          <cell r="C205">
            <v>32000</v>
          </cell>
        </row>
        <row r="213">
          <cell r="C213">
            <v>33000</v>
          </cell>
        </row>
        <row r="221">
          <cell r="C221">
            <v>39999</v>
          </cell>
        </row>
        <row r="229">
          <cell r="C229">
            <v>41000</v>
          </cell>
        </row>
        <row r="237">
          <cell r="C237">
            <v>42000</v>
          </cell>
        </row>
        <row r="245">
          <cell r="C245">
            <v>43000</v>
          </cell>
        </row>
        <row r="253">
          <cell r="C253">
            <v>51000</v>
          </cell>
        </row>
        <row r="261">
          <cell r="C261">
            <v>61001</v>
          </cell>
        </row>
        <row r="269">
          <cell r="C269">
            <v>61002</v>
          </cell>
        </row>
        <row r="277">
          <cell r="C277">
            <v>61003</v>
          </cell>
        </row>
        <row r="285">
          <cell r="C285">
            <v>61004</v>
          </cell>
        </row>
        <row r="293">
          <cell r="C293">
            <v>61005</v>
          </cell>
        </row>
        <row r="301">
          <cell r="C301">
            <v>61006</v>
          </cell>
        </row>
        <row r="309">
          <cell r="C309">
            <v>61007</v>
          </cell>
        </row>
        <row r="317">
          <cell r="C317">
            <v>61008</v>
          </cell>
        </row>
        <row r="325">
          <cell r="C325">
            <v>61009</v>
          </cell>
        </row>
        <row r="333">
          <cell r="C333">
            <v>61010</v>
          </cell>
        </row>
        <row r="341">
          <cell r="C341">
            <v>61011</v>
          </cell>
        </row>
        <row r="349">
          <cell r="C349">
            <v>61099</v>
          </cell>
        </row>
        <row r="357">
          <cell r="C357">
            <v>81001</v>
          </cell>
        </row>
        <row r="365">
          <cell r="C365">
            <v>81002</v>
          </cell>
        </row>
        <row r="373">
          <cell r="C373">
            <v>91001</v>
          </cell>
        </row>
        <row r="381">
          <cell r="C381">
            <v>91002</v>
          </cell>
        </row>
      </sheetData>
      <sheetData sheetId="7">
        <row r="7">
          <cell r="A7">
            <v>11101</v>
          </cell>
          <cell r="B7" t="str">
            <v>Kas Ditangan</v>
          </cell>
          <cell r="D7">
            <v>2500000</v>
          </cell>
          <cell r="E7">
            <v>0</v>
          </cell>
          <cell r="F7">
            <v>61885750</v>
          </cell>
          <cell r="G7">
            <v>412500</v>
          </cell>
          <cell r="H7">
            <v>63973250</v>
          </cell>
          <cell r="I7">
            <v>0</v>
          </cell>
        </row>
        <row r="8">
          <cell r="A8">
            <v>11102</v>
          </cell>
          <cell r="B8" t="str">
            <v>Kas Kecil</v>
          </cell>
          <cell r="D8">
            <v>750000</v>
          </cell>
          <cell r="E8">
            <v>0</v>
          </cell>
          <cell r="F8">
            <v>0</v>
          </cell>
          <cell r="G8">
            <v>0</v>
          </cell>
          <cell r="H8">
            <v>750000</v>
          </cell>
          <cell r="I8">
            <v>0</v>
          </cell>
        </row>
        <row r="9">
          <cell r="A9">
            <v>11201</v>
          </cell>
          <cell r="B9" t="str">
            <v>Bank BCA</v>
          </cell>
          <cell r="D9">
            <v>45000000</v>
          </cell>
          <cell r="E9">
            <v>0</v>
          </cell>
          <cell r="F9">
            <v>44700000</v>
          </cell>
          <cell r="G9">
            <v>45025000</v>
          </cell>
          <cell r="H9">
            <v>44675000</v>
          </cell>
          <cell r="I9">
            <v>0</v>
          </cell>
        </row>
        <row r="10">
          <cell r="A10">
            <v>11202</v>
          </cell>
          <cell r="B10" t="str">
            <v>Bank Mandiri</v>
          </cell>
          <cell r="D10">
            <v>25000000</v>
          </cell>
          <cell r="E10">
            <v>0</v>
          </cell>
          <cell r="F10">
            <v>73409000</v>
          </cell>
          <cell r="G10">
            <v>44887500</v>
          </cell>
          <cell r="H10">
            <v>53521500</v>
          </cell>
          <cell r="I10">
            <v>0</v>
          </cell>
        </row>
        <row r="11">
          <cell r="A11">
            <v>11301</v>
          </cell>
          <cell r="B11" t="str">
            <v>Piutang Usaha</v>
          </cell>
          <cell r="D11">
            <v>47500000</v>
          </cell>
          <cell r="E11">
            <v>0</v>
          </cell>
          <cell r="F11">
            <v>59960000</v>
          </cell>
          <cell r="G11">
            <v>49425000</v>
          </cell>
          <cell r="H11">
            <v>58035000</v>
          </cell>
          <cell r="I11">
            <v>0</v>
          </cell>
        </row>
        <row r="12">
          <cell r="A12">
            <v>11302</v>
          </cell>
          <cell r="B12" t="str">
            <v>Cadangan Piutang Tak Tertagih</v>
          </cell>
          <cell r="D12">
            <v>0</v>
          </cell>
          <cell r="E12">
            <v>0</v>
          </cell>
          <cell r="F12">
            <v>0</v>
          </cell>
          <cell r="G12">
            <v>2375000</v>
          </cell>
          <cell r="H12">
            <v>0</v>
          </cell>
          <cell r="I12">
            <v>2375000</v>
          </cell>
        </row>
        <row r="13">
          <cell r="A13">
            <v>11401</v>
          </cell>
          <cell r="B13" t="str">
            <v>Piutang karyawan</v>
          </cell>
          <cell r="D13">
            <v>0</v>
          </cell>
          <cell r="E13">
            <v>0</v>
          </cell>
          <cell r="F13">
            <v>2500000</v>
          </cell>
          <cell r="G13">
            <v>500000</v>
          </cell>
          <cell r="H13">
            <v>2000000</v>
          </cell>
          <cell r="I13">
            <v>0</v>
          </cell>
        </row>
        <row r="14">
          <cell r="A14">
            <v>11500</v>
          </cell>
          <cell r="B14" t="str">
            <v>Persediaan Barang dagang</v>
          </cell>
          <cell r="D14">
            <v>166380000</v>
          </cell>
          <cell r="E14">
            <v>0</v>
          </cell>
          <cell r="F14">
            <v>23475000</v>
          </cell>
          <cell r="G14">
            <v>118390000</v>
          </cell>
          <cell r="H14">
            <v>71465000</v>
          </cell>
          <cell r="I14">
            <v>0</v>
          </cell>
        </row>
        <row r="15">
          <cell r="A15">
            <v>11600</v>
          </cell>
          <cell r="B15" t="str">
            <v>Pembayaran dimuka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A16">
            <v>11601</v>
          </cell>
          <cell r="B16" t="str">
            <v>PPN Masuk</v>
          </cell>
          <cell r="D16">
            <v>0</v>
          </cell>
          <cell r="E16">
            <v>0</v>
          </cell>
          <cell r="F16">
            <v>2175000</v>
          </cell>
          <cell r="G16">
            <v>32500</v>
          </cell>
          <cell r="H16">
            <v>2142500</v>
          </cell>
          <cell r="I16">
            <v>0</v>
          </cell>
        </row>
        <row r="17">
          <cell r="A17">
            <v>11602</v>
          </cell>
          <cell r="B17" t="str">
            <v>Utang Muka Pembelian</v>
          </cell>
          <cell r="D17">
            <v>0</v>
          </cell>
          <cell r="E17">
            <v>0</v>
          </cell>
          <cell r="F17">
            <v>6000000</v>
          </cell>
          <cell r="G17">
            <v>30000000</v>
          </cell>
          <cell r="H17">
            <v>0</v>
          </cell>
          <cell r="I17">
            <v>24000000</v>
          </cell>
        </row>
        <row r="18">
          <cell r="A18">
            <v>12101</v>
          </cell>
          <cell r="B18" t="str">
            <v>Peralatan Kantor</v>
          </cell>
          <cell r="D18">
            <v>25000000</v>
          </cell>
          <cell r="E18">
            <v>0</v>
          </cell>
          <cell r="F18">
            <v>0</v>
          </cell>
          <cell r="G18">
            <v>0</v>
          </cell>
          <cell r="H18">
            <v>25000000</v>
          </cell>
          <cell r="I18">
            <v>0</v>
          </cell>
        </row>
        <row r="19">
          <cell r="A19">
            <v>12102</v>
          </cell>
          <cell r="B19" t="str">
            <v>Akumulasi Penyusutan Peralatan Kantor</v>
          </cell>
          <cell r="D19">
            <v>0</v>
          </cell>
          <cell r="E19">
            <v>7500000</v>
          </cell>
          <cell r="F19">
            <v>0</v>
          </cell>
          <cell r="G19">
            <v>400000</v>
          </cell>
          <cell r="H19">
            <v>0</v>
          </cell>
          <cell r="I19">
            <v>7900000</v>
          </cell>
        </row>
        <row r="20">
          <cell r="A20">
            <v>12201</v>
          </cell>
          <cell r="B20" t="str">
            <v>Kendaraan</v>
          </cell>
          <cell r="D20">
            <v>45000000</v>
          </cell>
          <cell r="E20">
            <v>0</v>
          </cell>
          <cell r="F20">
            <v>11500000</v>
          </cell>
          <cell r="G20">
            <v>6000000</v>
          </cell>
          <cell r="H20">
            <v>50500000</v>
          </cell>
          <cell r="I20">
            <v>0</v>
          </cell>
        </row>
        <row r="21">
          <cell r="A21">
            <v>12202</v>
          </cell>
          <cell r="B21" t="str">
            <v>Akumulasi Penyusutan Kenaraan</v>
          </cell>
          <cell r="D21">
            <v>0</v>
          </cell>
          <cell r="E21">
            <v>25000000</v>
          </cell>
          <cell r="F21">
            <v>1500000</v>
          </cell>
          <cell r="G21">
            <v>500000</v>
          </cell>
          <cell r="H21">
            <v>0</v>
          </cell>
          <cell r="I21">
            <v>24000000</v>
          </cell>
        </row>
        <row r="22">
          <cell r="A22">
            <v>21100</v>
          </cell>
          <cell r="B22" t="str">
            <v>Hutang Usaha</v>
          </cell>
          <cell r="D22">
            <v>0</v>
          </cell>
          <cell r="E22">
            <v>75000000</v>
          </cell>
          <cell r="F22">
            <v>46357500</v>
          </cell>
          <cell r="G22">
            <v>17925000</v>
          </cell>
          <cell r="H22">
            <v>0</v>
          </cell>
          <cell r="I22">
            <v>46567500</v>
          </cell>
        </row>
        <row r="23">
          <cell r="A23">
            <v>21200</v>
          </cell>
          <cell r="B23" t="str">
            <v>Pendapatan Diterima dimuka- Jasa kirim</v>
          </cell>
          <cell r="D23">
            <v>0</v>
          </cell>
          <cell r="E23">
            <v>0</v>
          </cell>
          <cell r="F23">
            <v>0</v>
          </cell>
          <cell r="G23">
            <v>200000</v>
          </cell>
          <cell r="H23">
            <v>0</v>
          </cell>
          <cell r="I23">
            <v>200000</v>
          </cell>
        </row>
        <row r="24">
          <cell r="A24">
            <v>21300</v>
          </cell>
          <cell r="B24" t="str">
            <v>Hutang Bunga</v>
          </cell>
          <cell r="D24">
            <v>0</v>
          </cell>
          <cell r="E24">
            <v>0</v>
          </cell>
          <cell r="F24">
            <v>0</v>
          </cell>
          <cell r="G24">
            <v>1500000</v>
          </cell>
          <cell r="H24">
            <v>0</v>
          </cell>
          <cell r="I24">
            <v>1500000</v>
          </cell>
        </row>
        <row r="25">
          <cell r="A25">
            <v>21400</v>
          </cell>
          <cell r="B25" t="str">
            <v>Hutang Pajak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A26">
            <v>21401</v>
          </cell>
          <cell r="B26" t="str">
            <v>Utang PPH Pasal 21</v>
          </cell>
          <cell r="D26">
            <v>0</v>
          </cell>
          <cell r="E26">
            <v>0</v>
          </cell>
          <cell r="F26">
            <v>0</v>
          </cell>
          <cell r="G26">
            <v>725000</v>
          </cell>
          <cell r="H26">
            <v>0</v>
          </cell>
          <cell r="I26">
            <v>725000</v>
          </cell>
        </row>
        <row r="27">
          <cell r="A27">
            <v>21402</v>
          </cell>
          <cell r="B27" t="str">
            <v>Utang PPH Pasal 4</v>
          </cell>
          <cell r="D27">
            <v>0</v>
          </cell>
          <cell r="E27">
            <v>0</v>
          </cell>
          <cell r="F27">
            <v>0</v>
          </cell>
          <cell r="G27">
            <v>250000</v>
          </cell>
          <cell r="H27">
            <v>0</v>
          </cell>
          <cell r="I27">
            <v>250000</v>
          </cell>
        </row>
        <row r="28">
          <cell r="A28">
            <v>21403</v>
          </cell>
          <cell r="B28" t="str">
            <v>PPN Keluar</v>
          </cell>
          <cell r="D28">
            <v>0</v>
          </cell>
          <cell r="E28">
            <v>0</v>
          </cell>
          <cell r="F28">
            <v>212500</v>
          </cell>
          <cell r="G28">
            <v>14182250</v>
          </cell>
          <cell r="H28">
            <v>0</v>
          </cell>
          <cell r="I28">
            <v>13969750</v>
          </cell>
        </row>
        <row r="29">
          <cell r="A29">
            <v>22001</v>
          </cell>
          <cell r="B29" t="str">
            <v>Hutang Bank Mandiri</v>
          </cell>
          <cell r="D29">
            <v>0</v>
          </cell>
          <cell r="E29">
            <v>75000000</v>
          </cell>
          <cell r="F29">
            <v>0</v>
          </cell>
          <cell r="G29">
            <v>0</v>
          </cell>
          <cell r="H29">
            <v>0</v>
          </cell>
          <cell r="I29">
            <v>75000000</v>
          </cell>
        </row>
        <row r="30">
          <cell r="A30">
            <v>31000</v>
          </cell>
          <cell r="B30" t="str">
            <v>Modal Saham</v>
          </cell>
          <cell r="D30">
            <v>0</v>
          </cell>
          <cell r="E30">
            <v>150000000</v>
          </cell>
          <cell r="F30">
            <v>0</v>
          </cell>
          <cell r="G30">
            <v>0</v>
          </cell>
          <cell r="H30">
            <v>0</v>
          </cell>
          <cell r="I30">
            <v>150000000</v>
          </cell>
        </row>
        <row r="31">
          <cell r="A31">
            <v>32000</v>
          </cell>
          <cell r="B31" t="str">
            <v>Laba Ditahan Priode Lalu</v>
          </cell>
          <cell r="D31">
            <v>0</v>
          </cell>
          <cell r="E31">
            <v>24630000</v>
          </cell>
          <cell r="F31">
            <v>0</v>
          </cell>
          <cell r="G31">
            <v>0</v>
          </cell>
          <cell r="H31">
            <v>0</v>
          </cell>
          <cell r="I31">
            <v>24630000</v>
          </cell>
        </row>
        <row r="32">
          <cell r="A32">
            <v>33000</v>
          </cell>
          <cell r="B32" t="str">
            <v>Laba Ditahan Priode Berjalan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>
            <v>39999</v>
          </cell>
          <cell r="B33" t="str">
            <v>Perkiraan Penyeimbang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>
            <v>41000</v>
          </cell>
          <cell r="B34" t="str">
            <v>Penjualan</v>
          </cell>
          <cell r="D34">
            <v>0</v>
          </cell>
          <cell r="E34">
            <v>0</v>
          </cell>
          <cell r="F34">
            <v>0</v>
          </cell>
          <cell r="G34">
            <v>141822500</v>
          </cell>
          <cell r="H34">
            <v>0</v>
          </cell>
          <cell r="I34">
            <v>141822500</v>
          </cell>
        </row>
        <row r="35">
          <cell r="A35">
            <v>42000</v>
          </cell>
          <cell r="B35" t="str">
            <v>Return Penjualan</v>
          </cell>
          <cell r="D35">
            <v>0</v>
          </cell>
          <cell r="E35">
            <v>0</v>
          </cell>
          <cell r="F35">
            <v>2125000</v>
          </cell>
          <cell r="G35">
            <v>0</v>
          </cell>
          <cell r="H35">
            <v>2125000</v>
          </cell>
          <cell r="I35">
            <v>0</v>
          </cell>
        </row>
        <row r="36">
          <cell r="A36">
            <v>43000</v>
          </cell>
          <cell r="B36" t="str">
            <v>Potongan Penjualan</v>
          </cell>
          <cell r="D36">
            <v>0</v>
          </cell>
          <cell r="E36">
            <v>0</v>
          </cell>
          <cell r="F36">
            <v>950000</v>
          </cell>
          <cell r="G36">
            <v>0</v>
          </cell>
          <cell r="H36">
            <v>950000</v>
          </cell>
          <cell r="I36">
            <v>0</v>
          </cell>
        </row>
        <row r="37">
          <cell r="A37">
            <v>51000</v>
          </cell>
          <cell r="B37" t="str">
            <v>Harga Pokok Penjualan</v>
          </cell>
          <cell r="D37">
            <v>0</v>
          </cell>
          <cell r="E37">
            <v>0</v>
          </cell>
          <cell r="F37">
            <v>118065000</v>
          </cell>
          <cell r="G37">
            <v>1725000</v>
          </cell>
          <cell r="H37">
            <v>116340000</v>
          </cell>
          <cell r="I37">
            <v>0</v>
          </cell>
        </row>
        <row r="38">
          <cell r="A38">
            <v>61001</v>
          </cell>
          <cell r="B38" t="str">
            <v>Beban gaji Karyawan</v>
          </cell>
          <cell r="D38">
            <v>0</v>
          </cell>
          <cell r="E38">
            <v>0</v>
          </cell>
          <cell r="F38">
            <v>14500000</v>
          </cell>
          <cell r="G38">
            <v>0</v>
          </cell>
          <cell r="H38">
            <v>14500000</v>
          </cell>
          <cell r="I38">
            <v>0</v>
          </cell>
        </row>
        <row r="39">
          <cell r="A39">
            <v>61002</v>
          </cell>
          <cell r="B39" t="str">
            <v>Beban sewa</v>
          </cell>
          <cell r="D39">
            <v>0</v>
          </cell>
          <cell r="E39">
            <v>0</v>
          </cell>
          <cell r="F39">
            <v>2750000</v>
          </cell>
          <cell r="G39">
            <v>0</v>
          </cell>
          <cell r="H39">
            <v>2750000</v>
          </cell>
          <cell r="I39">
            <v>0</v>
          </cell>
        </row>
        <row r="40">
          <cell r="A40">
            <v>61003</v>
          </cell>
          <cell r="B40" t="str">
            <v>Beban Piutang Tak Tertagih</v>
          </cell>
          <cell r="D40">
            <v>0</v>
          </cell>
          <cell r="E40">
            <v>0</v>
          </cell>
          <cell r="F40">
            <v>2375000</v>
          </cell>
          <cell r="G40">
            <v>0</v>
          </cell>
          <cell r="H40">
            <v>2375000</v>
          </cell>
          <cell r="I40">
            <v>0</v>
          </cell>
        </row>
        <row r="41">
          <cell r="A41">
            <v>61004</v>
          </cell>
          <cell r="B41" t="str">
            <v>Beban Listrik</v>
          </cell>
          <cell r="D41">
            <v>0</v>
          </cell>
          <cell r="E41">
            <v>0</v>
          </cell>
          <cell r="F41">
            <v>175000</v>
          </cell>
          <cell r="G41">
            <v>0</v>
          </cell>
          <cell r="H41">
            <v>175000</v>
          </cell>
          <cell r="I41">
            <v>0</v>
          </cell>
        </row>
        <row r="42">
          <cell r="A42">
            <v>61005</v>
          </cell>
          <cell r="B42" t="str">
            <v>Beban Telepon</v>
          </cell>
          <cell r="D42">
            <v>0</v>
          </cell>
          <cell r="E42">
            <v>0</v>
          </cell>
          <cell r="F42">
            <v>212500</v>
          </cell>
          <cell r="G42">
            <v>0</v>
          </cell>
          <cell r="H42">
            <v>212500</v>
          </cell>
          <cell r="I42">
            <v>0</v>
          </cell>
        </row>
        <row r="43">
          <cell r="A43">
            <v>61006</v>
          </cell>
          <cell r="B43" t="str">
            <v>Beban Penyusutan Peralatan Kantor</v>
          </cell>
          <cell r="D43">
            <v>0</v>
          </cell>
          <cell r="E43">
            <v>0</v>
          </cell>
          <cell r="F43">
            <v>400000</v>
          </cell>
          <cell r="G43">
            <v>0</v>
          </cell>
          <cell r="H43">
            <v>400000</v>
          </cell>
          <cell r="I43">
            <v>0</v>
          </cell>
        </row>
        <row r="44">
          <cell r="A44">
            <v>61007</v>
          </cell>
          <cell r="B44" t="str">
            <v>Beban Penyusutan Kendaraan</v>
          </cell>
          <cell r="D44">
            <v>0</v>
          </cell>
          <cell r="E44">
            <v>0</v>
          </cell>
          <cell r="F44">
            <v>500000</v>
          </cell>
          <cell r="G44">
            <v>0</v>
          </cell>
          <cell r="H44">
            <v>500000</v>
          </cell>
          <cell r="I44">
            <v>0</v>
          </cell>
        </row>
        <row r="45">
          <cell r="A45">
            <v>61008</v>
          </cell>
          <cell r="B45" t="str">
            <v>Beban Pemasaran</v>
          </cell>
          <cell r="D45">
            <v>0</v>
          </cell>
          <cell r="E45">
            <v>0</v>
          </cell>
          <cell r="F45">
            <v>750000</v>
          </cell>
          <cell r="G45">
            <v>0</v>
          </cell>
          <cell r="H45">
            <v>750000</v>
          </cell>
          <cell r="I45">
            <v>0</v>
          </cell>
        </row>
        <row r="46">
          <cell r="A46">
            <v>61009</v>
          </cell>
          <cell r="B46" t="str">
            <v>Beban Transportasi</v>
          </cell>
          <cell r="D46">
            <v>0</v>
          </cell>
          <cell r="E46">
            <v>0</v>
          </cell>
          <cell r="F46">
            <v>250000</v>
          </cell>
          <cell r="G46">
            <v>0</v>
          </cell>
          <cell r="H46">
            <v>250000</v>
          </cell>
          <cell r="I46">
            <v>0</v>
          </cell>
        </row>
        <row r="47">
          <cell r="A47">
            <v>61010</v>
          </cell>
          <cell r="B47" t="str">
            <v>Beban Perawatan AC</v>
          </cell>
          <cell r="D47">
            <v>0</v>
          </cell>
          <cell r="E47">
            <v>0</v>
          </cell>
          <cell r="F47">
            <v>200000</v>
          </cell>
          <cell r="G47">
            <v>0</v>
          </cell>
          <cell r="H47">
            <v>200000</v>
          </cell>
          <cell r="I47">
            <v>0</v>
          </cell>
        </row>
        <row r="48">
          <cell r="A48">
            <v>61011</v>
          </cell>
          <cell r="B48" t="str">
            <v>Beban Perlengkapan Kantor</v>
          </cell>
          <cell r="D48">
            <v>0</v>
          </cell>
          <cell r="E48">
            <v>0</v>
          </cell>
          <cell r="F48">
            <v>50000</v>
          </cell>
          <cell r="G48">
            <v>0</v>
          </cell>
          <cell r="H48">
            <v>50000</v>
          </cell>
          <cell r="I48">
            <v>0</v>
          </cell>
        </row>
        <row r="49">
          <cell r="A49">
            <v>61099</v>
          </cell>
          <cell r="B49" t="str">
            <v>Beban Umum Lain-lain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A50">
            <v>81001</v>
          </cell>
          <cell r="B50" t="str">
            <v>Laba Penjualan Aktiva Tetap</v>
          </cell>
          <cell r="D50">
            <v>0</v>
          </cell>
          <cell r="E50">
            <v>0</v>
          </cell>
          <cell r="F50">
            <v>0</v>
          </cell>
          <cell r="G50">
            <v>1000000</v>
          </cell>
          <cell r="H50">
            <v>0</v>
          </cell>
          <cell r="I50">
            <v>1000000</v>
          </cell>
        </row>
        <row r="51">
          <cell r="A51">
            <v>81002</v>
          </cell>
          <cell r="B51" t="str">
            <v>Pendapatan Jasa Giro</v>
          </cell>
          <cell r="D51">
            <v>0</v>
          </cell>
          <cell r="E51">
            <v>0</v>
          </cell>
          <cell r="F51">
            <v>0</v>
          </cell>
          <cell r="G51">
            <v>1350000</v>
          </cell>
          <cell r="H51">
            <v>0</v>
          </cell>
          <cell r="I51">
            <v>1350000</v>
          </cell>
        </row>
        <row r="52">
          <cell r="A52">
            <v>91001</v>
          </cell>
          <cell r="B52" t="str">
            <v>Beban Adminitrasi Bank</v>
          </cell>
          <cell r="D52">
            <v>0</v>
          </cell>
          <cell r="E52">
            <v>0</v>
          </cell>
          <cell r="F52">
            <v>150000</v>
          </cell>
          <cell r="G52">
            <v>0</v>
          </cell>
          <cell r="H52">
            <v>150000</v>
          </cell>
          <cell r="I52">
            <v>0</v>
          </cell>
        </row>
        <row r="53">
          <cell r="A53">
            <v>91002</v>
          </cell>
          <cell r="B53" t="str">
            <v>Beban Bunga</v>
          </cell>
          <cell r="D53">
            <v>0</v>
          </cell>
          <cell r="E53">
            <v>0</v>
          </cell>
          <cell r="F53">
            <v>1500000</v>
          </cell>
          <cell r="G53">
            <v>0</v>
          </cell>
          <cell r="H53">
            <v>1500000</v>
          </cell>
          <cell r="I53">
            <v>0</v>
          </cell>
        </row>
        <row r="54">
          <cell r="A54" t="str">
            <v>Total</v>
          </cell>
          <cell r="D54">
            <v>357130000</v>
          </cell>
          <cell r="E54">
            <v>357130000</v>
          </cell>
          <cell r="F54">
            <v>478627250</v>
          </cell>
          <cell r="G54">
            <v>478627250</v>
          </cell>
          <cell r="H54">
            <v>515289750</v>
          </cell>
          <cell r="I54">
            <v>515289750</v>
          </cell>
        </row>
      </sheetData>
      <sheetData sheetId="8">
        <row r="38">
          <cell r="F38">
            <v>945000</v>
          </cell>
        </row>
      </sheetData>
      <sheetData sheetId="9">
        <row r="9">
          <cell r="C9">
            <v>25575000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6"/>
  <sheetViews>
    <sheetView topLeftCell="A53" workbookViewId="0">
      <selection activeCell="K11" sqref="K11"/>
    </sheetView>
  </sheetViews>
  <sheetFormatPr defaultColWidth="9.140625" defaultRowHeight="15" x14ac:dyDescent="0.2"/>
  <cols>
    <col min="1" max="1" width="9.140625" style="26"/>
    <col min="2" max="2" width="11" style="26" customWidth="1"/>
    <col min="3" max="3" width="45.7109375" style="26" customWidth="1"/>
    <col min="4" max="4" width="22" style="26" customWidth="1"/>
    <col min="5" max="5" width="22.28515625" style="26" customWidth="1"/>
    <col min="6" max="16384" width="9.140625" style="26"/>
  </cols>
  <sheetData>
    <row r="1" spans="2:5" x14ac:dyDescent="0.2">
      <c r="B1" s="25" t="s">
        <v>89</v>
      </c>
      <c r="C1" s="25"/>
      <c r="D1" s="25"/>
      <c r="E1" s="25"/>
    </row>
    <row r="2" spans="2:5" x14ac:dyDescent="0.2">
      <c r="B2" s="25" t="s">
        <v>90</v>
      </c>
      <c r="C2" s="25"/>
      <c r="D2" s="25"/>
      <c r="E2" s="25"/>
    </row>
    <row r="3" spans="2:5" x14ac:dyDescent="0.2">
      <c r="B3" s="25" t="s">
        <v>91</v>
      </c>
      <c r="C3" s="25"/>
      <c r="D3" s="25"/>
      <c r="E3" s="25"/>
    </row>
    <row r="4" spans="2:5" x14ac:dyDescent="0.2">
      <c r="B4" s="25" t="s">
        <v>25</v>
      </c>
      <c r="C4" s="25"/>
      <c r="D4" s="25"/>
      <c r="E4" s="25"/>
    </row>
    <row r="6" spans="2:5" x14ac:dyDescent="0.2">
      <c r="B6" s="1" t="s">
        <v>26</v>
      </c>
      <c r="C6" s="1"/>
      <c r="D6" s="1"/>
      <c r="E6" s="1"/>
    </row>
    <row r="7" spans="2:5" x14ac:dyDescent="0.2">
      <c r="B7" s="1" t="s">
        <v>27</v>
      </c>
      <c r="C7" s="1"/>
      <c r="D7" s="1"/>
      <c r="E7" s="1"/>
    </row>
    <row r="8" spans="2:5" x14ac:dyDescent="0.2">
      <c r="B8" s="1" t="s">
        <v>28</v>
      </c>
      <c r="C8" s="1"/>
      <c r="D8" s="1"/>
      <c r="E8" s="1"/>
    </row>
    <row r="10" spans="2:5" x14ac:dyDescent="0.2">
      <c r="B10" s="27" t="s">
        <v>29</v>
      </c>
      <c r="C10" s="27" t="s">
        <v>30</v>
      </c>
      <c r="D10" s="27" t="s">
        <v>31</v>
      </c>
      <c r="E10" s="27" t="s">
        <v>32</v>
      </c>
    </row>
    <row r="11" spans="2:5" ht="15.75" x14ac:dyDescent="0.25">
      <c r="B11" s="28">
        <v>10000</v>
      </c>
      <c r="C11" s="28" t="s">
        <v>33</v>
      </c>
      <c r="D11" s="29"/>
      <c r="E11" s="29"/>
    </row>
    <row r="12" spans="2:5" x14ac:dyDescent="0.2">
      <c r="B12" s="30">
        <v>11000</v>
      </c>
      <c r="C12" s="30" t="s">
        <v>34</v>
      </c>
      <c r="D12" s="31">
        <v>0</v>
      </c>
      <c r="E12" s="31">
        <v>0</v>
      </c>
    </row>
    <row r="13" spans="2:5" x14ac:dyDescent="0.2">
      <c r="B13" s="30">
        <v>11100</v>
      </c>
      <c r="C13" s="30" t="s">
        <v>35</v>
      </c>
      <c r="D13" s="31">
        <v>0</v>
      </c>
      <c r="E13" s="31">
        <v>0</v>
      </c>
    </row>
    <row r="14" spans="2:5" x14ac:dyDescent="0.2">
      <c r="B14" s="30">
        <v>11101</v>
      </c>
      <c r="C14" s="30" t="s">
        <v>36</v>
      </c>
      <c r="D14" s="31">
        <v>2500000</v>
      </c>
      <c r="E14" s="31">
        <v>0</v>
      </c>
    </row>
    <row r="15" spans="2:5" x14ac:dyDescent="0.2">
      <c r="B15" s="30">
        <v>11102</v>
      </c>
      <c r="C15" s="30" t="s">
        <v>1</v>
      </c>
      <c r="D15" s="31">
        <v>750000</v>
      </c>
      <c r="E15" s="31">
        <v>0</v>
      </c>
    </row>
    <row r="16" spans="2:5" x14ac:dyDescent="0.2">
      <c r="B16" s="30">
        <v>11200</v>
      </c>
      <c r="C16" s="30" t="s">
        <v>37</v>
      </c>
      <c r="D16" s="31">
        <v>0</v>
      </c>
      <c r="E16" s="31">
        <v>0</v>
      </c>
    </row>
    <row r="17" spans="2:5" x14ac:dyDescent="0.2">
      <c r="B17" s="30">
        <v>11201</v>
      </c>
      <c r="C17" s="30" t="s">
        <v>38</v>
      </c>
      <c r="D17" s="31">
        <v>45000000</v>
      </c>
      <c r="E17" s="31">
        <v>0</v>
      </c>
    </row>
    <row r="18" spans="2:5" x14ac:dyDescent="0.2">
      <c r="B18" s="30">
        <v>11202</v>
      </c>
      <c r="C18" s="30" t="s">
        <v>39</v>
      </c>
      <c r="D18" s="31">
        <v>25000000</v>
      </c>
      <c r="E18" s="31">
        <v>0</v>
      </c>
    </row>
    <row r="19" spans="2:5" x14ac:dyDescent="0.2">
      <c r="B19" s="30">
        <v>11300</v>
      </c>
      <c r="C19" s="30" t="s">
        <v>40</v>
      </c>
      <c r="D19" s="31">
        <v>0</v>
      </c>
      <c r="E19" s="31">
        <v>0</v>
      </c>
    </row>
    <row r="20" spans="2:5" x14ac:dyDescent="0.2">
      <c r="B20" s="30">
        <v>11301</v>
      </c>
      <c r="C20" s="30" t="s">
        <v>41</v>
      </c>
      <c r="D20" s="31">
        <v>47500000</v>
      </c>
      <c r="E20" s="31">
        <v>0</v>
      </c>
    </row>
    <row r="21" spans="2:5" x14ac:dyDescent="0.2">
      <c r="B21" s="30">
        <v>11302</v>
      </c>
      <c r="C21" s="30" t="s">
        <v>42</v>
      </c>
      <c r="D21" s="31">
        <v>0</v>
      </c>
      <c r="E21" s="31">
        <v>0</v>
      </c>
    </row>
    <row r="22" spans="2:5" x14ac:dyDescent="0.2">
      <c r="B22" s="30">
        <v>11400</v>
      </c>
      <c r="C22" s="30" t="s">
        <v>43</v>
      </c>
      <c r="D22" s="31">
        <v>0</v>
      </c>
      <c r="E22" s="31">
        <v>0</v>
      </c>
    </row>
    <row r="23" spans="2:5" x14ac:dyDescent="0.2">
      <c r="B23" s="30">
        <v>11401</v>
      </c>
      <c r="C23" s="30" t="s">
        <v>44</v>
      </c>
      <c r="D23" s="31">
        <v>0</v>
      </c>
      <c r="E23" s="31">
        <v>0</v>
      </c>
    </row>
    <row r="24" spans="2:5" x14ac:dyDescent="0.2">
      <c r="B24" s="30">
        <v>11500</v>
      </c>
      <c r="C24" s="30" t="s">
        <v>45</v>
      </c>
      <c r="D24" s="31">
        <v>166380000</v>
      </c>
      <c r="E24" s="31">
        <v>0</v>
      </c>
    </row>
    <row r="25" spans="2:5" x14ac:dyDescent="0.2">
      <c r="B25" s="30">
        <v>11600</v>
      </c>
      <c r="C25" s="30" t="s">
        <v>46</v>
      </c>
      <c r="D25" s="31">
        <v>0</v>
      </c>
      <c r="E25" s="31">
        <v>0</v>
      </c>
    </row>
    <row r="26" spans="2:5" x14ac:dyDescent="0.2">
      <c r="B26" s="30">
        <v>11601</v>
      </c>
      <c r="C26" s="30" t="s">
        <v>47</v>
      </c>
      <c r="D26" s="31">
        <v>0</v>
      </c>
      <c r="E26" s="31">
        <v>0</v>
      </c>
    </row>
    <row r="27" spans="2:5" x14ac:dyDescent="0.2">
      <c r="B27" s="30">
        <v>11602</v>
      </c>
      <c r="C27" s="30" t="s">
        <v>48</v>
      </c>
      <c r="D27" s="31">
        <v>0</v>
      </c>
      <c r="E27" s="31">
        <v>0</v>
      </c>
    </row>
    <row r="28" spans="2:5" x14ac:dyDescent="0.2">
      <c r="B28" s="30">
        <v>12000</v>
      </c>
      <c r="C28" s="30" t="s">
        <v>49</v>
      </c>
      <c r="D28" s="31">
        <v>0</v>
      </c>
      <c r="E28" s="31">
        <v>0</v>
      </c>
    </row>
    <row r="29" spans="2:5" x14ac:dyDescent="0.2">
      <c r="B29" s="30">
        <v>12100</v>
      </c>
      <c r="C29" s="30" t="s">
        <v>50</v>
      </c>
      <c r="D29" s="31">
        <v>0</v>
      </c>
      <c r="E29" s="31">
        <v>0</v>
      </c>
    </row>
    <row r="30" spans="2:5" x14ac:dyDescent="0.2">
      <c r="B30" s="30">
        <v>12101</v>
      </c>
      <c r="C30" s="30" t="s">
        <v>51</v>
      </c>
      <c r="D30" s="31">
        <v>25000000</v>
      </c>
      <c r="E30" s="31">
        <v>0</v>
      </c>
    </row>
    <row r="31" spans="2:5" x14ac:dyDescent="0.2">
      <c r="B31" s="30">
        <v>12102</v>
      </c>
      <c r="C31" s="30" t="s">
        <v>52</v>
      </c>
      <c r="D31" s="31">
        <v>0</v>
      </c>
      <c r="E31" s="31">
        <v>7500000</v>
      </c>
    </row>
    <row r="32" spans="2:5" x14ac:dyDescent="0.2">
      <c r="B32" s="30">
        <v>12200</v>
      </c>
      <c r="C32" s="30" t="s">
        <v>53</v>
      </c>
      <c r="D32" s="31">
        <v>0</v>
      </c>
      <c r="E32" s="31">
        <v>0</v>
      </c>
    </row>
    <row r="33" spans="2:5" x14ac:dyDescent="0.2">
      <c r="B33" s="30">
        <v>12201</v>
      </c>
      <c r="C33" s="30" t="s">
        <v>2</v>
      </c>
      <c r="D33" s="31">
        <v>45000000</v>
      </c>
      <c r="E33" s="31">
        <v>0</v>
      </c>
    </row>
    <row r="34" spans="2:5" x14ac:dyDescent="0.2">
      <c r="B34" s="30">
        <v>12202</v>
      </c>
      <c r="C34" s="30" t="s">
        <v>54</v>
      </c>
      <c r="D34" s="31">
        <v>0</v>
      </c>
      <c r="E34" s="31">
        <v>25000000</v>
      </c>
    </row>
    <row r="35" spans="2:5" ht="15.75" x14ac:dyDescent="0.25">
      <c r="B35" s="28">
        <v>20000</v>
      </c>
      <c r="C35" s="28" t="s">
        <v>55</v>
      </c>
      <c r="D35" s="31"/>
      <c r="E35" s="31"/>
    </row>
    <row r="36" spans="2:5" x14ac:dyDescent="0.2">
      <c r="B36" s="30">
        <v>21000</v>
      </c>
      <c r="C36" s="30" t="s">
        <v>56</v>
      </c>
      <c r="D36" s="31"/>
      <c r="E36" s="31"/>
    </row>
    <row r="37" spans="2:5" x14ac:dyDescent="0.2">
      <c r="B37" s="30">
        <v>21100</v>
      </c>
      <c r="C37" s="30" t="s">
        <v>3</v>
      </c>
      <c r="D37" s="31">
        <v>0</v>
      </c>
      <c r="E37" s="31">
        <v>75000000</v>
      </c>
    </row>
    <row r="38" spans="2:5" x14ac:dyDescent="0.2">
      <c r="B38" s="30">
        <v>21200</v>
      </c>
      <c r="C38" s="30" t="s">
        <v>57</v>
      </c>
      <c r="D38" s="31">
        <v>0</v>
      </c>
      <c r="E38" s="31">
        <v>0</v>
      </c>
    </row>
    <row r="39" spans="2:5" x14ac:dyDescent="0.2">
      <c r="B39" s="30">
        <v>21300</v>
      </c>
      <c r="C39" s="30" t="s">
        <v>58</v>
      </c>
      <c r="D39" s="31">
        <v>0</v>
      </c>
      <c r="E39" s="31">
        <v>0</v>
      </c>
    </row>
    <row r="40" spans="2:5" x14ac:dyDescent="0.2">
      <c r="B40" s="30">
        <v>21400</v>
      </c>
      <c r="C40" s="30" t="s">
        <v>59</v>
      </c>
      <c r="D40" s="31">
        <v>0</v>
      </c>
      <c r="E40" s="31">
        <v>0</v>
      </c>
    </row>
    <row r="41" spans="2:5" x14ac:dyDescent="0.2">
      <c r="B41" s="30">
        <v>21401</v>
      </c>
      <c r="C41" s="30" t="s">
        <v>60</v>
      </c>
      <c r="D41" s="31">
        <v>0</v>
      </c>
      <c r="E41" s="31">
        <v>0</v>
      </c>
    </row>
    <row r="42" spans="2:5" x14ac:dyDescent="0.2">
      <c r="B42" s="30">
        <v>21402</v>
      </c>
      <c r="C42" s="30" t="s">
        <v>61</v>
      </c>
      <c r="D42" s="31">
        <v>0</v>
      </c>
      <c r="E42" s="31">
        <v>0</v>
      </c>
    </row>
    <row r="43" spans="2:5" x14ac:dyDescent="0.2">
      <c r="B43" s="30">
        <v>21403</v>
      </c>
      <c r="C43" s="30" t="s">
        <v>62</v>
      </c>
      <c r="D43" s="31">
        <v>0</v>
      </c>
      <c r="E43" s="31">
        <v>0</v>
      </c>
    </row>
    <row r="44" spans="2:5" x14ac:dyDescent="0.2">
      <c r="B44" s="30">
        <v>22000</v>
      </c>
      <c r="C44" s="30" t="s">
        <v>63</v>
      </c>
      <c r="D44" s="31">
        <v>0</v>
      </c>
      <c r="E44" s="31">
        <v>0</v>
      </c>
    </row>
    <row r="45" spans="2:5" x14ac:dyDescent="0.2">
      <c r="B45" s="30">
        <v>22001</v>
      </c>
      <c r="C45" s="30" t="s">
        <v>64</v>
      </c>
      <c r="D45" s="31">
        <v>0</v>
      </c>
      <c r="E45" s="31">
        <v>75000000</v>
      </c>
    </row>
    <row r="46" spans="2:5" ht="15.75" x14ac:dyDescent="0.25">
      <c r="B46" s="28">
        <v>30000</v>
      </c>
      <c r="C46" s="28" t="s">
        <v>65</v>
      </c>
      <c r="D46" s="31"/>
      <c r="E46" s="31"/>
    </row>
    <row r="47" spans="2:5" x14ac:dyDescent="0.2">
      <c r="B47" s="30">
        <v>31000</v>
      </c>
      <c r="C47" s="30" t="s">
        <v>4</v>
      </c>
      <c r="D47" s="31">
        <v>0</v>
      </c>
      <c r="E47" s="31">
        <v>150000000</v>
      </c>
    </row>
    <row r="48" spans="2:5" x14ac:dyDescent="0.2">
      <c r="B48" s="30">
        <v>32000</v>
      </c>
      <c r="C48" s="30" t="s">
        <v>66</v>
      </c>
      <c r="D48" s="31">
        <v>0</v>
      </c>
      <c r="E48" s="31">
        <v>24630000</v>
      </c>
    </row>
    <row r="49" spans="2:5" x14ac:dyDescent="0.2">
      <c r="B49" s="30">
        <v>33000</v>
      </c>
      <c r="C49" s="30" t="s">
        <v>67</v>
      </c>
      <c r="D49" s="31">
        <v>0</v>
      </c>
      <c r="E49" s="31">
        <v>0</v>
      </c>
    </row>
    <row r="50" spans="2:5" x14ac:dyDescent="0.2">
      <c r="B50" s="30">
        <v>39999</v>
      </c>
      <c r="C50" s="30" t="s">
        <v>68</v>
      </c>
      <c r="D50" s="31">
        <v>0</v>
      </c>
      <c r="E50" s="31">
        <v>0</v>
      </c>
    </row>
    <row r="51" spans="2:5" ht="15.75" x14ac:dyDescent="0.25">
      <c r="B51" s="28">
        <v>40000</v>
      </c>
      <c r="C51" s="28" t="s">
        <v>69</v>
      </c>
      <c r="D51" s="31"/>
      <c r="E51" s="31"/>
    </row>
    <row r="52" spans="2:5" x14ac:dyDescent="0.2">
      <c r="B52" s="30">
        <v>41000</v>
      </c>
      <c r="C52" s="30" t="s">
        <v>6</v>
      </c>
      <c r="D52" s="31">
        <v>0</v>
      </c>
      <c r="E52" s="31">
        <v>0</v>
      </c>
    </row>
    <row r="53" spans="2:5" x14ac:dyDescent="0.2">
      <c r="B53" s="30">
        <v>42000</v>
      </c>
      <c r="C53" s="30" t="s">
        <v>70</v>
      </c>
      <c r="D53" s="31">
        <v>0</v>
      </c>
      <c r="E53" s="31">
        <v>0</v>
      </c>
    </row>
    <row r="54" spans="2:5" x14ac:dyDescent="0.2">
      <c r="B54" s="30">
        <v>43000</v>
      </c>
      <c r="C54" s="30" t="s">
        <v>7</v>
      </c>
      <c r="D54" s="31">
        <v>0</v>
      </c>
      <c r="E54" s="31">
        <v>0</v>
      </c>
    </row>
    <row r="55" spans="2:5" ht="15.75" x14ac:dyDescent="0.25">
      <c r="B55" s="28">
        <v>50000</v>
      </c>
      <c r="C55" s="28" t="s">
        <v>71</v>
      </c>
      <c r="D55" s="31"/>
      <c r="E55" s="31"/>
    </row>
    <row r="56" spans="2:5" x14ac:dyDescent="0.2">
      <c r="B56" s="30">
        <v>51000</v>
      </c>
      <c r="C56" s="30" t="s">
        <v>8</v>
      </c>
      <c r="D56" s="31">
        <v>0</v>
      </c>
      <c r="E56" s="31">
        <v>0</v>
      </c>
    </row>
    <row r="57" spans="2:5" ht="15.75" x14ac:dyDescent="0.25">
      <c r="B57" s="28">
        <v>60000</v>
      </c>
      <c r="C57" s="28" t="s">
        <v>72</v>
      </c>
      <c r="D57" s="31"/>
      <c r="E57" s="31"/>
    </row>
    <row r="58" spans="2:5" x14ac:dyDescent="0.2">
      <c r="B58" s="30">
        <v>61001</v>
      </c>
      <c r="C58" s="30" t="s">
        <v>73</v>
      </c>
      <c r="D58" s="31">
        <v>0</v>
      </c>
      <c r="E58" s="31">
        <v>0</v>
      </c>
    </row>
    <row r="59" spans="2:5" x14ac:dyDescent="0.2">
      <c r="B59" s="30">
        <v>61002</v>
      </c>
      <c r="C59" s="30" t="s">
        <v>74</v>
      </c>
      <c r="D59" s="31">
        <v>0</v>
      </c>
      <c r="E59" s="31">
        <v>0</v>
      </c>
    </row>
    <row r="60" spans="2:5" x14ac:dyDescent="0.2">
      <c r="B60" s="30">
        <v>61003</v>
      </c>
      <c r="C60" s="30" t="s">
        <v>75</v>
      </c>
      <c r="D60" s="31">
        <v>0</v>
      </c>
      <c r="E60" s="31">
        <v>0</v>
      </c>
    </row>
    <row r="61" spans="2:5" x14ac:dyDescent="0.2">
      <c r="B61" s="30">
        <v>61004</v>
      </c>
      <c r="C61" s="30" t="s">
        <v>76</v>
      </c>
      <c r="D61" s="31">
        <v>0</v>
      </c>
      <c r="E61" s="31">
        <v>0</v>
      </c>
    </row>
    <row r="62" spans="2:5" x14ac:dyDescent="0.2">
      <c r="B62" s="30">
        <v>61005</v>
      </c>
      <c r="C62" s="30" t="s">
        <v>77</v>
      </c>
      <c r="D62" s="31">
        <v>0</v>
      </c>
      <c r="E62" s="31">
        <v>0</v>
      </c>
    </row>
    <row r="63" spans="2:5" x14ac:dyDescent="0.2">
      <c r="B63" s="30">
        <v>61006</v>
      </c>
      <c r="C63" s="30" t="s">
        <v>78</v>
      </c>
      <c r="D63" s="31">
        <v>0</v>
      </c>
      <c r="E63" s="31">
        <v>0</v>
      </c>
    </row>
    <row r="64" spans="2:5" x14ac:dyDescent="0.2">
      <c r="B64" s="30">
        <v>61007</v>
      </c>
      <c r="C64" s="30" t="s">
        <v>79</v>
      </c>
      <c r="D64" s="31">
        <v>0</v>
      </c>
      <c r="E64" s="31">
        <v>0</v>
      </c>
    </row>
    <row r="65" spans="2:5" x14ac:dyDescent="0.2">
      <c r="B65" s="30">
        <v>61008</v>
      </c>
      <c r="C65" s="30" t="s">
        <v>80</v>
      </c>
      <c r="D65" s="31">
        <v>0</v>
      </c>
      <c r="E65" s="31">
        <v>0</v>
      </c>
    </row>
    <row r="66" spans="2:5" x14ac:dyDescent="0.2">
      <c r="B66" s="30">
        <v>61009</v>
      </c>
      <c r="C66" s="30" t="s">
        <v>81</v>
      </c>
      <c r="D66" s="31">
        <v>0</v>
      </c>
      <c r="E66" s="31">
        <v>0</v>
      </c>
    </row>
    <row r="67" spans="2:5" x14ac:dyDescent="0.2">
      <c r="B67" s="30">
        <v>61010</v>
      </c>
      <c r="C67" s="30" t="s">
        <v>82</v>
      </c>
      <c r="D67" s="31">
        <v>0</v>
      </c>
      <c r="E67" s="31">
        <v>0</v>
      </c>
    </row>
    <row r="68" spans="2:5" x14ac:dyDescent="0.2">
      <c r="B68" s="30">
        <v>61011</v>
      </c>
      <c r="C68" s="30" t="s">
        <v>83</v>
      </c>
      <c r="D68" s="31">
        <v>0</v>
      </c>
      <c r="E68" s="31">
        <v>0</v>
      </c>
    </row>
    <row r="69" spans="2:5" x14ac:dyDescent="0.2">
      <c r="B69" s="30">
        <v>61099</v>
      </c>
      <c r="C69" s="30" t="s">
        <v>84</v>
      </c>
      <c r="D69" s="31">
        <v>0</v>
      </c>
      <c r="E69" s="31">
        <v>0</v>
      </c>
    </row>
    <row r="70" spans="2:5" ht="15.75" x14ac:dyDescent="0.25">
      <c r="B70" s="28">
        <v>80000</v>
      </c>
      <c r="C70" s="28" t="s">
        <v>85</v>
      </c>
      <c r="D70" s="31"/>
      <c r="E70" s="31"/>
    </row>
    <row r="71" spans="2:5" x14ac:dyDescent="0.2">
      <c r="B71" s="30">
        <v>81001</v>
      </c>
      <c r="C71" s="30" t="s">
        <v>10</v>
      </c>
      <c r="D71" s="31">
        <v>0</v>
      </c>
      <c r="E71" s="31">
        <v>0</v>
      </c>
    </row>
    <row r="72" spans="2:5" x14ac:dyDescent="0.2">
      <c r="B72" s="30">
        <v>81002</v>
      </c>
      <c r="C72" s="30" t="s">
        <v>9</v>
      </c>
      <c r="D72" s="31">
        <v>0</v>
      </c>
      <c r="E72" s="31">
        <v>0</v>
      </c>
    </row>
    <row r="73" spans="2:5" ht="15.75" x14ac:dyDescent="0.25">
      <c r="B73" s="28">
        <v>90000</v>
      </c>
      <c r="C73" s="28" t="s">
        <v>86</v>
      </c>
      <c r="D73" s="31"/>
      <c r="E73" s="31"/>
    </row>
    <row r="74" spans="2:5" x14ac:dyDescent="0.2">
      <c r="B74" s="30">
        <v>91001</v>
      </c>
      <c r="C74" s="30" t="s">
        <v>87</v>
      </c>
      <c r="D74" s="31">
        <v>0</v>
      </c>
      <c r="E74" s="31">
        <v>0</v>
      </c>
    </row>
    <row r="75" spans="2:5" x14ac:dyDescent="0.2">
      <c r="B75" s="30">
        <v>91002</v>
      </c>
      <c r="C75" s="30" t="s">
        <v>88</v>
      </c>
      <c r="D75" s="31">
        <v>0</v>
      </c>
      <c r="E75" s="31">
        <v>0</v>
      </c>
    </row>
    <row r="76" spans="2:5" x14ac:dyDescent="0.2">
      <c r="B76" s="30"/>
      <c r="C76" s="30"/>
      <c r="D76" s="31">
        <v>357130000</v>
      </c>
      <c r="E76" s="31">
        <v>357130000</v>
      </c>
    </row>
  </sheetData>
  <mergeCells count="7">
    <mergeCell ref="B6:E6"/>
    <mergeCell ref="B7:E7"/>
    <mergeCell ref="B8:E8"/>
    <mergeCell ref="B1:E1"/>
    <mergeCell ref="B2:E2"/>
    <mergeCell ref="B3:E3"/>
    <mergeCell ref="B4:E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zoomScale="115" zoomScaleNormal="115" workbookViewId="0">
      <selection activeCell="I17" sqref="I17"/>
    </sheetView>
  </sheetViews>
  <sheetFormatPr defaultColWidth="9.140625" defaultRowHeight="15" x14ac:dyDescent="0.2"/>
  <cols>
    <col min="1" max="1" width="9.140625" style="89"/>
    <col min="2" max="2" width="54.85546875" style="89" customWidth="1"/>
    <col min="3" max="3" width="19.140625" style="89" customWidth="1"/>
    <col min="4" max="4" width="19" style="89" customWidth="1"/>
    <col min="5" max="16384" width="9.140625" style="89"/>
  </cols>
  <sheetData>
    <row r="1" spans="2:4" ht="15.75" thickBot="1" x14ac:dyDescent="0.25"/>
    <row r="2" spans="2:4" x14ac:dyDescent="0.2">
      <c r="B2" s="111" t="s">
        <v>120</v>
      </c>
      <c r="C2" s="112"/>
      <c r="D2" s="113"/>
    </row>
    <row r="3" spans="2:4" x14ac:dyDescent="0.2">
      <c r="B3" s="114" t="s">
        <v>257</v>
      </c>
      <c r="C3" s="115"/>
      <c r="D3" s="116"/>
    </row>
    <row r="4" spans="2:4" ht="15.75" thickBot="1" x14ac:dyDescent="0.25">
      <c r="B4" s="117" t="s">
        <v>184</v>
      </c>
      <c r="C4" s="118"/>
      <c r="D4" s="119"/>
    </row>
    <row r="5" spans="2:4" x14ac:dyDescent="0.2">
      <c r="B5" s="120"/>
      <c r="C5" s="108"/>
      <c r="D5" s="121"/>
    </row>
    <row r="6" spans="2:4" ht="15.75" x14ac:dyDescent="0.25">
      <c r="B6" s="129" t="s">
        <v>258</v>
      </c>
      <c r="C6" s="123"/>
      <c r="D6" s="124">
        <f ca="1">'[1]Neraca Saldo'!I31</f>
        <v>24630000</v>
      </c>
    </row>
    <row r="7" spans="2:4" x14ac:dyDescent="0.2">
      <c r="B7" s="120" t="s">
        <v>259</v>
      </c>
      <c r="C7" s="123">
        <f ca="1">'[1]Laporan LabaRugi'!F38</f>
        <v>945000</v>
      </c>
      <c r="D7" s="124"/>
    </row>
    <row r="8" spans="2:4" x14ac:dyDescent="0.2">
      <c r="B8" s="120" t="s">
        <v>5</v>
      </c>
      <c r="C8" s="125">
        <v>0</v>
      </c>
      <c r="D8" s="124"/>
    </row>
    <row r="9" spans="2:4" ht="15.75" x14ac:dyDescent="0.25">
      <c r="B9" s="129" t="s">
        <v>260</v>
      </c>
      <c r="C9" s="123"/>
      <c r="D9" s="136">
        <f ca="1">C7-C8</f>
        <v>945000</v>
      </c>
    </row>
    <row r="10" spans="2:4" ht="15.75" thickBot="1" x14ac:dyDescent="0.25">
      <c r="B10" s="137" t="s">
        <v>261</v>
      </c>
      <c r="C10" s="138"/>
      <c r="D10" s="139">
        <f ca="1">D6+D9</f>
        <v>25575000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"/>
  <sheetViews>
    <sheetView workbookViewId="0">
      <selection activeCell="I4" sqref="I4"/>
    </sheetView>
  </sheetViews>
  <sheetFormatPr defaultColWidth="9.140625" defaultRowHeight="15" x14ac:dyDescent="0.2"/>
  <cols>
    <col min="1" max="1" width="9.140625" style="108"/>
    <col min="2" max="2" width="7.7109375" style="108" bestFit="1" customWidth="1"/>
    <col min="3" max="3" width="40.42578125" style="108" bestFit="1" customWidth="1"/>
    <col min="4" max="4" width="43.140625" style="108" bestFit="1" customWidth="1"/>
    <col min="5" max="7" width="21.85546875" style="108" bestFit="1" customWidth="1"/>
    <col min="8" max="16384" width="9.140625" style="108"/>
  </cols>
  <sheetData>
    <row r="1" spans="2:7" ht="15" customHeight="1" x14ac:dyDescent="0.2">
      <c r="B1" s="111" t="s">
        <v>26</v>
      </c>
      <c r="C1" s="112"/>
      <c r="D1" s="112"/>
      <c r="E1" s="112"/>
      <c r="F1" s="112"/>
      <c r="G1" s="113"/>
    </row>
    <row r="2" spans="2:7" x14ac:dyDescent="0.2">
      <c r="B2" s="114" t="s">
        <v>262</v>
      </c>
      <c r="C2" s="115"/>
      <c r="D2" s="115"/>
      <c r="E2" s="115"/>
      <c r="F2" s="115"/>
      <c r="G2" s="116"/>
    </row>
    <row r="3" spans="2:7" ht="15.75" thickBot="1" x14ac:dyDescent="0.25">
      <c r="B3" s="117" t="s">
        <v>184</v>
      </c>
      <c r="C3" s="118"/>
      <c r="D3" s="118"/>
      <c r="E3" s="118"/>
      <c r="F3" s="118"/>
      <c r="G3" s="119"/>
    </row>
    <row r="4" spans="2:7" x14ac:dyDescent="0.2">
      <c r="B4" s="120"/>
      <c r="G4" s="121"/>
    </row>
    <row r="5" spans="2:7" ht="15.75" x14ac:dyDescent="0.25">
      <c r="B5" s="129">
        <v>10000</v>
      </c>
      <c r="C5" s="133" t="s">
        <v>263</v>
      </c>
      <c r="D5" s="133"/>
      <c r="G5" s="121"/>
    </row>
    <row r="6" spans="2:7" ht="15.75" x14ac:dyDescent="0.25">
      <c r="B6" s="129">
        <v>11000</v>
      </c>
      <c r="C6" s="133" t="s">
        <v>34</v>
      </c>
      <c r="D6" s="133"/>
      <c r="G6" s="121"/>
    </row>
    <row r="7" spans="2:7" x14ac:dyDescent="0.2">
      <c r="B7" s="120"/>
      <c r="C7" s="108">
        <v>11100</v>
      </c>
      <c r="D7" s="108" t="s">
        <v>35</v>
      </c>
      <c r="E7" s="140"/>
      <c r="F7" s="140"/>
      <c r="G7" s="141"/>
    </row>
    <row r="8" spans="2:7" x14ac:dyDescent="0.2">
      <c r="B8" s="120"/>
      <c r="C8" s="108">
        <v>11101</v>
      </c>
      <c r="D8" s="108" t="s">
        <v>36</v>
      </c>
      <c r="E8" s="140">
        <f ca="1">VLOOKUP(C8,'[1]Neraca Saldo'!$A$7:$I$54,8,FALSE)</f>
        <v>63973250</v>
      </c>
      <c r="F8" s="140"/>
      <c r="G8" s="141"/>
    </row>
    <row r="9" spans="2:7" x14ac:dyDescent="0.2">
      <c r="B9" s="120"/>
      <c r="C9" s="108">
        <v>11102</v>
      </c>
      <c r="D9" s="108" t="s">
        <v>1</v>
      </c>
      <c r="E9" s="140">
        <f ca="1">VLOOKUP(C9,'[1]Neraca Saldo'!$A$7:$I$54,8,FALSE)</f>
        <v>750000</v>
      </c>
      <c r="F9" s="140"/>
      <c r="G9" s="141"/>
    </row>
    <row r="10" spans="2:7" x14ac:dyDescent="0.2">
      <c r="B10" s="120"/>
      <c r="C10" s="108">
        <v>11200</v>
      </c>
      <c r="D10" s="108" t="s">
        <v>37</v>
      </c>
      <c r="E10" s="140"/>
      <c r="F10" s="140"/>
      <c r="G10" s="141"/>
    </row>
    <row r="11" spans="2:7" x14ac:dyDescent="0.2">
      <c r="B11" s="120"/>
      <c r="C11" s="108">
        <v>11201</v>
      </c>
      <c r="D11" s="108" t="s">
        <v>38</v>
      </c>
      <c r="E11" s="140">
        <f ca="1">VLOOKUP(C11,'[1]Neraca Saldo'!$A$7:$I$54,8,FALSE)</f>
        <v>44675000</v>
      </c>
      <c r="F11" s="140"/>
      <c r="G11" s="141"/>
    </row>
    <row r="12" spans="2:7" x14ac:dyDescent="0.2">
      <c r="B12" s="120"/>
      <c r="C12" s="108">
        <v>11202</v>
      </c>
      <c r="D12" s="108" t="s">
        <v>39</v>
      </c>
      <c r="E12" s="140">
        <f ca="1">VLOOKUP(C12,'[1]Neraca Saldo'!$A$7:$I$54,8,FALSE)</f>
        <v>53521500</v>
      </c>
      <c r="F12" s="140"/>
      <c r="G12" s="141"/>
    </row>
    <row r="13" spans="2:7" x14ac:dyDescent="0.2">
      <c r="B13" s="120"/>
      <c r="C13" s="108">
        <v>11300</v>
      </c>
      <c r="D13" s="108" t="s">
        <v>40</v>
      </c>
      <c r="E13" s="140"/>
      <c r="F13" s="140"/>
      <c r="G13" s="141"/>
    </row>
    <row r="14" spans="2:7" x14ac:dyDescent="0.2">
      <c r="B14" s="120"/>
      <c r="C14" s="108">
        <v>11301</v>
      </c>
      <c r="D14" s="108" t="s">
        <v>41</v>
      </c>
      <c r="E14" s="140">
        <f ca="1">VLOOKUP(C14,'[1]Neraca Saldo'!$A$7:$I$54,8,FALSE)</f>
        <v>58035000</v>
      </c>
      <c r="F14" s="140"/>
      <c r="G14" s="141"/>
    </row>
    <row r="15" spans="2:7" x14ac:dyDescent="0.2">
      <c r="B15" s="120"/>
      <c r="C15" s="108">
        <v>11302</v>
      </c>
      <c r="D15" s="108" t="s">
        <v>42</v>
      </c>
      <c r="E15" s="140">
        <f ca="1">-VLOOKUP(C15,'[1]Neraca Saldo'!$A$7:$I$54,9,FALSE)</f>
        <v>-2375000</v>
      </c>
      <c r="F15" s="140"/>
      <c r="G15" s="141"/>
    </row>
    <row r="16" spans="2:7" x14ac:dyDescent="0.2">
      <c r="B16" s="120"/>
      <c r="C16" s="108">
        <v>11400</v>
      </c>
      <c r="D16" s="108" t="s">
        <v>43</v>
      </c>
      <c r="E16" s="140"/>
      <c r="F16" s="140"/>
      <c r="G16" s="141"/>
    </row>
    <row r="17" spans="2:7" x14ac:dyDescent="0.2">
      <c r="B17" s="120"/>
      <c r="C17" s="108">
        <v>11401</v>
      </c>
      <c r="D17" s="108" t="s">
        <v>44</v>
      </c>
      <c r="E17" s="140">
        <f ca="1">VLOOKUP(C17,'[1]Neraca Saldo'!$A$7:$I$54,8,FALSE)</f>
        <v>2000000</v>
      </c>
      <c r="F17" s="140"/>
      <c r="G17" s="141"/>
    </row>
    <row r="18" spans="2:7" x14ac:dyDescent="0.2">
      <c r="B18" s="120"/>
      <c r="C18" s="108">
        <v>11500</v>
      </c>
      <c r="D18" s="108" t="s">
        <v>45</v>
      </c>
      <c r="E18" s="140">
        <f ca="1">VLOOKUP(C18,'[1]Neraca Saldo'!$A$7:$I$54,8,FALSE)</f>
        <v>71465000</v>
      </c>
      <c r="F18" s="140"/>
      <c r="G18" s="141"/>
    </row>
    <row r="19" spans="2:7" x14ac:dyDescent="0.2">
      <c r="B19" s="120"/>
      <c r="C19" s="108">
        <v>11600</v>
      </c>
      <c r="D19" s="108" t="s">
        <v>46</v>
      </c>
      <c r="E19" s="140">
        <f ca="1">VLOOKUP(C19,'[1]Neraca Saldo'!$A$7:$I$54,8,FALSE)</f>
        <v>0</v>
      </c>
      <c r="F19" s="140"/>
      <c r="G19" s="141"/>
    </row>
    <row r="20" spans="2:7" x14ac:dyDescent="0.2">
      <c r="B20" s="120"/>
      <c r="C20" s="108">
        <v>11601</v>
      </c>
      <c r="D20" s="108" t="s">
        <v>47</v>
      </c>
      <c r="E20" s="140">
        <f ca="1">VLOOKUP(C20,'[1]Neraca Saldo'!$A$7:$I$54,8,FALSE)</f>
        <v>2142500</v>
      </c>
      <c r="F20" s="140"/>
      <c r="G20" s="141"/>
    </row>
    <row r="21" spans="2:7" ht="15.75" x14ac:dyDescent="0.25">
      <c r="B21" s="129"/>
      <c r="C21" s="108">
        <v>11602</v>
      </c>
      <c r="D21" s="108" t="s">
        <v>48</v>
      </c>
      <c r="E21" s="142">
        <f ca="1">-VLOOKUP(C21,'[1]Neraca Saldo'!$A$7:$I$54,9,FALSE)</f>
        <v>-24000000</v>
      </c>
      <c r="F21" s="140"/>
      <c r="G21" s="141"/>
    </row>
    <row r="22" spans="2:7" ht="15.75" x14ac:dyDescent="0.25">
      <c r="B22" s="129"/>
      <c r="C22" s="133" t="s">
        <v>264</v>
      </c>
      <c r="E22" s="140"/>
      <c r="F22" s="140">
        <f ca="1">SUM(E8:E21)</f>
        <v>270187250</v>
      </c>
      <c r="G22" s="141"/>
    </row>
    <row r="23" spans="2:7" ht="15.75" x14ac:dyDescent="0.25">
      <c r="B23" s="129">
        <v>11200</v>
      </c>
      <c r="C23" s="133" t="s">
        <v>265</v>
      </c>
      <c r="E23" s="140"/>
      <c r="F23" s="140"/>
      <c r="G23" s="141"/>
    </row>
    <row r="24" spans="2:7" x14ac:dyDescent="0.2">
      <c r="B24" s="120"/>
      <c r="C24" s="108">
        <v>12100</v>
      </c>
      <c r="D24" s="108" t="s">
        <v>50</v>
      </c>
      <c r="E24" s="140"/>
      <c r="F24" s="140"/>
      <c r="G24" s="141"/>
    </row>
    <row r="25" spans="2:7" x14ac:dyDescent="0.2">
      <c r="B25" s="120"/>
      <c r="C25" s="108">
        <v>12101</v>
      </c>
      <c r="D25" s="108" t="s">
        <v>51</v>
      </c>
      <c r="E25" s="140">
        <f ca="1">VLOOKUP(C25,'[1]Neraca Saldo'!$A$7:$I$54,8,FALSE)</f>
        <v>25000000</v>
      </c>
      <c r="F25" s="140"/>
      <c r="G25" s="141"/>
    </row>
    <row r="26" spans="2:7" x14ac:dyDescent="0.2">
      <c r="B26" s="120"/>
      <c r="C26" s="108">
        <v>12102</v>
      </c>
      <c r="D26" s="108" t="s">
        <v>52</v>
      </c>
      <c r="E26" s="140">
        <f ca="1">-VLOOKUP(C26,'[1]Neraca Saldo'!$A$7:$I$54,9,FALSE)</f>
        <v>-7900000</v>
      </c>
      <c r="F26" s="140"/>
      <c r="G26" s="141"/>
    </row>
    <row r="27" spans="2:7" x14ac:dyDescent="0.2">
      <c r="B27" s="120"/>
      <c r="C27" s="108">
        <v>12200</v>
      </c>
      <c r="D27" s="108" t="s">
        <v>53</v>
      </c>
      <c r="E27" s="140"/>
      <c r="F27" s="140"/>
      <c r="G27" s="141"/>
    </row>
    <row r="28" spans="2:7" x14ac:dyDescent="0.2">
      <c r="B28" s="120"/>
      <c r="C28" s="108">
        <v>12201</v>
      </c>
      <c r="D28" s="108" t="s">
        <v>2</v>
      </c>
      <c r="E28" s="140">
        <f ca="1">VLOOKUP(C28,'[1]Neraca Saldo'!$A$7:$I$54,8,FALSE)</f>
        <v>50500000</v>
      </c>
      <c r="F28" s="140"/>
      <c r="G28" s="141"/>
    </row>
    <row r="29" spans="2:7" x14ac:dyDescent="0.2">
      <c r="B29" s="120"/>
      <c r="C29" s="108">
        <v>12202</v>
      </c>
      <c r="D29" s="108" t="s">
        <v>54</v>
      </c>
      <c r="E29" s="142">
        <f ca="1">-VLOOKUP(C29,'[1]Neraca Saldo'!$A$7:$I$54,9,FALSE)</f>
        <v>-24000000</v>
      </c>
      <c r="F29" s="140"/>
      <c r="G29" s="141"/>
    </row>
    <row r="30" spans="2:7" ht="15.75" x14ac:dyDescent="0.25">
      <c r="B30" s="129"/>
      <c r="C30" s="133" t="s">
        <v>266</v>
      </c>
      <c r="D30" s="133"/>
      <c r="E30" s="140"/>
      <c r="F30" s="142">
        <f ca="1">SUM(E25:E29)</f>
        <v>43600000</v>
      </c>
      <c r="G30" s="141"/>
    </row>
    <row r="31" spans="2:7" ht="15.75" x14ac:dyDescent="0.25">
      <c r="B31" s="129"/>
      <c r="C31" s="133" t="s">
        <v>267</v>
      </c>
      <c r="D31" s="133"/>
      <c r="E31" s="140"/>
      <c r="F31" s="140"/>
      <c r="G31" s="141">
        <f ca="1">F22+F30</f>
        <v>313787250</v>
      </c>
    </row>
    <row r="32" spans="2:7" ht="15.75" x14ac:dyDescent="0.25">
      <c r="B32" s="129">
        <v>20000</v>
      </c>
      <c r="C32" s="133" t="s">
        <v>55</v>
      </c>
      <c r="E32" s="140"/>
      <c r="F32" s="140"/>
      <c r="G32" s="141"/>
    </row>
    <row r="33" spans="2:7" ht="15.75" x14ac:dyDescent="0.25">
      <c r="B33" s="129">
        <v>21000</v>
      </c>
      <c r="C33" s="133" t="s">
        <v>56</v>
      </c>
      <c r="D33" s="133"/>
      <c r="E33" s="140"/>
      <c r="F33" s="140"/>
      <c r="G33" s="141"/>
    </row>
    <row r="34" spans="2:7" x14ac:dyDescent="0.2">
      <c r="B34" s="120"/>
      <c r="C34" s="108">
        <v>21100</v>
      </c>
      <c r="D34" s="108" t="s">
        <v>3</v>
      </c>
      <c r="E34" s="140">
        <f ca="1">VLOOKUP(C34,'[1]Neraca Saldo'!$A$7:$I$54,9,FALSE)</f>
        <v>46567500</v>
      </c>
      <c r="F34" s="140"/>
      <c r="G34" s="141"/>
    </row>
    <row r="35" spans="2:7" x14ac:dyDescent="0.2">
      <c r="B35" s="120"/>
      <c r="C35" s="108">
        <v>21200</v>
      </c>
      <c r="D35" s="108" t="s">
        <v>57</v>
      </c>
      <c r="E35" s="140">
        <f ca="1">VLOOKUP(C35,'[1]Neraca Saldo'!$A$7:$I$54,9,FALSE)</f>
        <v>200000</v>
      </c>
      <c r="F35" s="140"/>
      <c r="G35" s="141"/>
    </row>
    <row r="36" spans="2:7" x14ac:dyDescent="0.2">
      <c r="B36" s="120"/>
      <c r="C36" s="108">
        <v>21300</v>
      </c>
      <c r="D36" s="108" t="s">
        <v>58</v>
      </c>
      <c r="E36" s="140">
        <f ca="1">VLOOKUP(C36,'[1]Neraca Saldo'!$A$7:$I$54,9,FALSE)</f>
        <v>1500000</v>
      </c>
      <c r="F36" s="140"/>
      <c r="G36" s="141"/>
    </row>
    <row r="37" spans="2:7" x14ac:dyDescent="0.2">
      <c r="B37" s="120"/>
      <c r="C37" s="108">
        <v>21400</v>
      </c>
      <c r="D37" s="108" t="s">
        <v>59</v>
      </c>
      <c r="E37" s="140">
        <f ca="1">VLOOKUP(C37,'[1]Neraca Saldo'!$A$7:$I$54,9,FALSE)</f>
        <v>0</v>
      </c>
      <c r="F37" s="140"/>
      <c r="G37" s="141"/>
    </row>
    <row r="38" spans="2:7" x14ac:dyDescent="0.2">
      <c r="B38" s="120"/>
      <c r="C38" s="108">
        <v>21401</v>
      </c>
      <c r="D38" s="108" t="s">
        <v>60</v>
      </c>
      <c r="E38" s="140">
        <f ca="1">VLOOKUP(C38,'[1]Neraca Saldo'!$A$7:$I$54,9,FALSE)</f>
        <v>725000</v>
      </c>
      <c r="F38" s="140"/>
      <c r="G38" s="141"/>
    </row>
    <row r="39" spans="2:7" x14ac:dyDescent="0.2">
      <c r="B39" s="120"/>
      <c r="C39" s="108">
        <v>21402</v>
      </c>
      <c r="D39" s="108" t="s">
        <v>61</v>
      </c>
      <c r="E39" s="140">
        <f ca="1">VLOOKUP(C39,'[1]Neraca Saldo'!$A$7:$I$54,9,FALSE)</f>
        <v>250000</v>
      </c>
      <c r="F39" s="140"/>
      <c r="G39" s="141"/>
    </row>
    <row r="40" spans="2:7" x14ac:dyDescent="0.2">
      <c r="B40" s="120"/>
      <c r="C40" s="108">
        <v>21403</v>
      </c>
      <c r="D40" s="108" t="s">
        <v>62</v>
      </c>
      <c r="E40" s="142">
        <f ca="1">VLOOKUP(C40,'[1]Neraca Saldo'!$A$7:$I$54,9,FALSE)</f>
        <v>13969750</v>
      </c>
      <c r="F40" s="140"/>
      <c r="G40" s="141"/>
    </row>
    <row r="41" spans="2:7" ht="15.75" x14ac:dyDescent="0.25">
      <c r="B41" s="120"/>
      <c r="C41" s="133" t="s">
        <v>268</v>
      </c>
      <c r="D41" s="133"/>
      <c r="E41" s="140"/>
      <c r="F41" s="140">
        <f ca="1">SUM(E34:E40)</f>
        <v>63212250</v>
      </c>
      <c r="G41" s="141"/>
    </row>
    <row r="42" spans="2:7" x14ac:dyDescent="0.2">
      <c r="B42" s="120">
        <v>22000</v>
      </c>
      <c r="C42" s="108" t="s">
        <v>63</v>
      </c>
      <c r="E42" s="140"/>
      <c r="F42" s="140"/>
      <c r="G42" s="141"/>
    </row>
    <row r="43" spans="2:7" x14ac:dyDescent="0.2">
      <c r="B43" s="120"/>
      <c r="C43" s="108">
        <v>22001</v>
      </c>
      <c r="D43" s="108" t="s">
        <v>64</v>
      </c>
      <c r="E43" s="140">
        <f ca="1">VLOOKUP(C43,'[1]Neraca Saldo'!$A$7:$I$54,9,FALSE)</f>
        <v>75000000</v>
      </c>
      <c r="F43" s="140"/>
      <c r="G43" s="141"/>
    </row>
    <row r="44" spans="2:7" ht="15.75" x14ac:dyDescent="0.25">
      <c r="B44" s="120"/>
      <c r="C44" s="133" t="s">
        <v>269</v>
      </c>
      <c r="D44" s="133"/>
      <c r="E44" s="140"/>
      <c r="F44" s="142">
        <v>75000000</v>
      </c>
      <c r="G44" s="141"/>
    </row>
    <row r="45" spans="2:7" ht="15.75" x14ac:dyDescent="0.25">
      <c r="B45" s="120"/>
      <c r="C45" s="133" t="s">
        <v>270</v>
      </c>
      <c r="D45" s="133"/>
      <c r="E45" s="140"/>
      <c r="F45" s="140">
        <f ca="1">F41+F44</f>
        <v>138212250</v>
      </c>
      <c r="G45" s="141"/>
    </row>
    <row r="46" spans="2:7" ht="15.75" x14ac:dyDescent="0.25">
      <c r="B46" s="129">
        <v>30000</v>
      </c>
      <c r="C46" s="133" t="s">
        <v>65</v>
      </c>
      <c r="E46" s="140"/>
      <c r="F46" s="140"/>
      <c r="G46" s="141"/>
    </row>
    <row r="47" spans="2:7" x14ac:dyDescent="0.2">
      <c r="B47" s="120"/>
      <c r="C47" s="108">
        <v>31000</v>
      </c>
      <c r="D47" s="108" t="s">
        <v>4</v>
      </c>
      <c r="E47" s="140">
        <f ca="1">VLOOKUP(C47,'[1]Neraca Saldo'!$A$7:$I$54,9,FALSE)</f>
        <v>150000000</v>
      </c>
      <c r="F47" s="140"/>
      <c r="G47" s="141"/>
    </row>
    <row r="48" spans="2:7" x14ac:dyDescent="0.2">
      <c r="B48" s="120"/>
      <c r="C48" s="108">
        <v>32000</v>
      </c>
      <c r="D48" s="108" t="s">
        <v>66</v>
      </c>
      <c r="E48" s="140">
        <f ca="1">'[1]Laporan Laba DiTahan'!C9</f>
        <v>25575000</v>
      </c>
      <c r="F48" s="140"/>
      <c r="G48" s="141"/>
    </row>
    <row r="49" spans="2:7" x14ac:dyDescent="0.2">
      <c r="B49" s="120"/>
      <c r="C49" s="108">
        <v>33000</v>
      </c>
      <c r="D49" s="108" t="s">
        <v>67</v>
      </c>
      <c r="E49" s="140">
        <f ca="1">VLOOKUP(C49,'[1]Neraca Saldo'!$A$7:$I$54,9,FALSE)</f>
        <v>0</v>
      </c>
      <c r="F49" s="140"/>
      <c r="G49" s="141"/>
    </row>
    <row r="50" spans="2:7" x14ac:dyDescent="0.2">
      <c r="B50" s="120"/>
      <c r="C50" s="108">
        <v>39999</v>
      </c>
      <c r="D50" s="108" t="s">
        <v>68</v>
      </c>
      <c r="E50" s="142">
        <f ca="1">VLOOKUP(C50,'[1]Neraca Saldo'!$A$7:$I$54,9,FALSE)</f>
        <v>0</v>
      </c>
      <c r="F50" s="140"/>
      <c r="G50" s="141"/>
    </row>
    <row r="51" spans="2:7" ht="15.75" x14ac:dyDescent="0.25">
      <c r="B51" s="129"/>
      <c r="C51" s="133" t="s">
        <v>271</v>
      </c>
      <c r="D51" s="133"/>
      <c r="E51" s="140"/>
      <c r="F51" s="142">
        <f ca="1">SUM(E47:E50)</f>
        <v>175575000</v>
      </c>
      <c r="G51" s="141"/>
    </row>
    <row r="52" spans="2:7" ht="16.5" thickBot="1" x14ac:dyDescent="0.3">
      <c r="B52" s="143"/>
      <c r="C52" s="135" t="s">
        <v>272</v>
      </c>
      <c r="D52" s="135"/>
      <c r="E52" s="144"/>
      <c r="F52" s="144"/>
      <c r="G52" s="145">
        <f ca="1">F45+F51</f>
        <v>313787250</v>
      </c>
    </row>
    <row r="53" spans="2:7" x14ac:dyDescent="0.2">
      <c r="E53" s="140"/>
      <c r="F53" s="140"/>
      <c r="G53" s="140"/>
    </row>
  </sheetData>
  <mergeCells count="3">
    <mergeCell ref="B1:G1"/>
    <mergeCell ref="B2:G2"/>
    <mergeCell ref="B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"/>
  <sheetViews>
    <sheetView topLeftCell="A9" workbookViewId="0">
      <selection activeCell="I5" sqref="I5"/>
    </sheetView>
  </sheetViews>
  <sheetFormatPr defaultColWidth="9.140625" defaultRowHeight="15" x14ac:dyDescent="0.2"/>
  <cols>
    <col min="1" max="1" width="9.140625" style="89"/>
    <col min="2" max="2" width="9.28515625" style="89" bestFit="1" customWidth="1"/>
    <col min="3" max="3" width="30.140625" style="89" bestFit="1" customWidth="1"/>
    <col min="4" max="4" width="38" style="89" bestFit="1" customWidth="1"/>
    <col min="5" max="5" width="4.7109375" style="89" bestFit="1" customWidth="1"/>
    <col min="6" max="7" width="21.85546875" style="89" bestFit="1" customWidth="1"/>
    <col min="8" max="16384" width="9.140625" style="89"/>
  </cols>
  <sheetData>
    <row r="1" spans="2:7" x14ac:dyDescent="0.2">
      <c r="B1" s="1" t="s">
        <v>26</v>
      </c>
      <c r="C1" s="1"/>
      <c r="D1" s="1"/>
      <c r="E1" s="1"/>
      <c r="F1" s="1"/>
      <c r="G1" s="1"/>
    </row>
    <row r="2" spans="2:7" x14ac:dyDescent="0.2">
      <c r="B2" s="1" t="s">
        <v>273</v>
      </c>
      <c r="C2" s="1"/>
      <c r="D2" s="1"/>
      <c r="E2" s="1"/>
      <c r="F2" s="1"/>
      <c r="G2" s="1"/>
    </row>
    <row r="3" spans="2:7" x14ac:dyDescent="0.2">
      <c r="B3" s="1" t="s">
        <v>184</v>
      </c>
      <c r="C3" s="1"/>
      <c r="D3" s="1"/>
      <c r="E3" s="1"/>
      <c r="F3" s="1"/>
      <c r="G3" s="1"/>
    </row>
    <row r="5" spans="2:7" x14ac:dyDescent="0.2">
      <c r="B5" s="99" t="s">
        <v>186</v>
      </c>
      <c r="C5" s="99" t="s">
        <v>29</v>
      </c>
      <c r="D5" s="99" t="s">
        <v>14</v>
      </c>
      <c r="E5" s="99" t="s">
        <v>187</v>
      </c>
      <c r="F5" s="99" t="s">
        <v>31</v>
      </c>
      <c r="G5" s="99" t="s">
        <v>32</v>
      </c>
    </row>
    <row r="6" spans="2:7" x14ac:dyDescent="0.2">
      <c r="B6" s="64">
        <v>38748</v>
      </c>
      <c r="C6" s="99">
        <v>41000</v>
      </c>
      <c r="D6" s="99" t="s">
        <v>6</v>
      </c>
      <c r="E6" s="99"/>
      <c r="F6" s="110">
        <f ca="1">VLOOKUP(C6,'[1]Neraca Saldo'!$A$7:$I$54,9,FALSE)</f>
        <v>141822500</v>
      </c>
      <c r="G6" s="110">
        <f ca="1">VLOOKUP(C6,'[1]Neraca Saldo'!$A$7:$I$54,8,FALSE)</f>
        <v>0</v>
      </c>
    </row>
    <row r="7" spans="2:7" x14ac:dyDescent="0.2">
      <c r="B7" s="64">
        <v>38748</v>
      </c>
      <c r="C7" s="99">
        <v>81001</v>
      </c>
      <c r="D7" s="99" t="s">
        <v>10</v>
      </c>
      <c r="E7" s="99"/>
      <c r="F7" s="110">
        <f ca="1">VLOOKUP(C7,'[1]Neraca Saldo'!$A$7:$I$54,9,FALSE)</f>
        <v>1000000</v>
      </c>
      <c r="G7" s="110">
        <f ca="1">VLOOKUP(C7,'[1]Neraca Saldo'!$A$7:$I$54,8,FALSE)</f>
        <v>0</v>
      </c>
    </row>
    <row r="8" spans="2:7" x14ac:dyDescent="0.2">
      <c r="B8" s="64">
        <v>38748</v>
      </c>
      <c r="C8" s="99">
        <v>81002</v>
      </c>
      <c r="D8" s="99" t="s">
        <v>9</v>
      </c>
      <c r="E8" s="99"/>
      <c r="F8" s="110">
        <f ca="1">VLOOKUP(C8,'[1]Neraca Saldo'!$A$7:$I$54,9,FALSE)</f>
        <v>1350000</v>
      </c>
      <c r="G8" s="110">
        <f ca="1">VLOOKUP(C8,'[1]Neraca Saldo'!$A$7:$I$54,8,FALSE)</f>
        <v>0</v>
      </c>
    </row>
    <row r="9" spans="2:7" x14ac:dyDescent="0.2">
      <c r="B9" s="64">
        <v>38748</v>
      </c>
      <c r="C9" s="99"/>
      <c r="D9" s="99" t="s">
        <v>274</v>
      </c>
      <c r="E9" s="99"/>
      <c r="F9" s="110"/>
      <c r="G9" s="110">
        <f ca="1">SUM(F6:F8)</f>
        <v>144172500</v>
      </c>
    </row>
    <row r="10" spans="2:7" x14ac:dyDescent="0.2">
      <c r="B10" s="146"/>
      <c r="C10" s="7" t="s">
        <v>275</v>
      </c>
      <c r="D10" s="7"/>
      <c r="E10" s="7"/>
      <c r="F10" s="7"/>
      <c r="G10" s="7"/>
    </row>
    <row r="11" spans="2:7" x14ac:dyDescent="0.2">
      <c r="B11" s="64">
        <v>38748</v>
      </c>
      <c r="C11" s="99"/>
      <c r="D11" s="99" t="s">
        <v>274</v>
      </c>
      <c r="E11" s="99"/>
      <c r="F11" s="110">
        <f ca="1">SUM(G11:G28)</f>
        <v>143227500</v>
      </c>
      <c r="G11" s="110"/>
    </row>
    <row r="12" spans="2:7" x14ac:dyDescent="0.2">
      <c r="B12" s="64">
        <v>38748</v>
      </c>
      <c r="C12" s="99">
        <v>42000</v>
      </c>
      <c r="D12" s="99" t="s">
        <v>70</v>
      </c>
      <c r="E12" s="99"/>
      <c r="F12" s="110">
        <f ca="1">VLOOKUP(C12,'[1]Neraca Saldo'!$A$7:$I$54,9,FALSE)</f>
        <v>0</v>
      </c>
      <c r="G12" s="110">
        <f ca="1">VLOOKUP(C12,'[1]Neraca Saldo'!$A$7:$I$54,8,FALSE)</f>
        <v>2125000</v>
      </c>
    </row>
    <row r="13" spans="2:7" x14ac:dyDescent="0.2">
      <c r="B13" s="64">
        <v>38748</v>
      </c>
      <c r="C13" s="99">
        <v>43000</v>
      </c>
      <c r="D13" s="99" t="s">
        <v>7</v>
      </c>
      <c r="E13" s="99"/>
      <c r="F13" s="110">
        <f ca="1">VLOOKUP(C13,'[1]Neraca Saldo'!$A$7:$I$54,9,FALSE)</f>
        <v>0</v>
      </c>
      <c r="G13" s="110">
        <f ca="1">VLOOKUP(C13,'[1]Neraca Saldo'!$A$7:$I$54,8,FALSE)</f>
        <v>950000</v>
      </c>
    </row>
    <row r="14" spans="2:7" x14ac:dyDescent="0.2">
      <c r="B14" s="64">
        <v>38748</v>
      </c>
      <c r="C14" s="99">
        <v>51000</v>
      </c>
      <c r="D14" s="99" t="s">
        <v>8</v>
      </c>
      <c r="E14" s="99"/>
      <c r="F14" s="110">
        <f ca="1">VLOOKUP(C14,'[1]Neraca Saldo'!$A$7:$I$54,9,FALSE)</f>
        <v>0</v>
      </c>
      <c r="G14" s="110">
        <f ca="1">VLOOKUP(C14,'[1]Neraca Saldo'!$A$7:$I$54,8,FALSE)</f>
        <v>116340000</v>
      </c>
    </row>
    <row r="15" spans="2:7" x14ac:dyDescent="0.2">
      <c r="B15" s="64">
        <v>38748</v>
      </c>
      <c r="C15" s="99">
        <v>61001</v>
      </c>
      <c r="D15" s="99" t="s">
        <v>73</v>
      </c>
      <c r="E15" s="99"/>
      <c r="F15" s="110">
        <f ca="1">VLOOKUP(C15,'[1]Neraca Saldo'!$A$7:$I$54,9,FALSE)</f>
        <v>0</v>
      </c>
      <c r="G15" s="110">
        <f ca="1">VLOOKUP(C15,'[1]Neraca Saldo'!$A$7:$I$54,8,FALSE)</f>
        <v>14500000</v>
      </c>
    </row>
    <row r="16" spans="2:7" x14ac:dyDescent="0.2">
      <c r="B16" s="64">
        <v>38748</v>
      </c>
      <c r="C16" s="99">
        <v>61002</v>
      </c>
      <c r="D16" s="99" t="s">
        <v>74</v>
      </c>
      <c r="E16" s="99"/>
      <c r="F16" s="110">
        <f ca="1">VLOOKUP(C16,'[1]Neraca Saldo'!$A$7:$I$54,9,FALSE)</f>
        <v>0</v>
      </c>
      <c r="G16" s="110">
        <f ca="1">VLOOKUP(C16,'[1]Neraca Saldo'!$A$7:$I$54,8,FALSE)</f>
        <v>2750000</v>
      </c>
    </row>
    <row r="17" spans="2:7" x14ac:dyDescent="0.2">
      <c r="B17" s="64">
        <v>38748</v>
      </c>
      <c r="C17" s="99">
        <v>61003</v>
      </c>
      <c r="D17" s="99" t="s">
        <v>75</v>
      </c>
      <c r="E17" s="99"/>
      <c r="F17" s="110">
        <f ca="1">VLOOKUP(C17,'[1]Neraca Saldo'!$A$7:$I$54,9,FALSE)</f>
        <v>0</v>
      </c>
      <c r="G17" s="110">
        <f ca="1">VLOOKUP(C17,'[1]Neraca Saldo'!$A$7:$I$54,8,FALSE)</f>
        <v>2375000</v>
      </c>
    </row>
    <row r="18" spans="2:7" x14ac:dyDescent="0.2">
      <c r="B18" s="64">
        <v>38748</v>
      </c>
      <c r="C18" s="99">
        <v>61004</v>
      </c>
      <c r="D18" s="99" t="s">
        <v>76</v>
      </c>
      <c r="E18" s="99"/>
      <c r="F18" s="110">
        <f ca="1">VLOOKUP(C18,'[1]Neraca Saldo'!$A$7:$I$54,9,FALSE)</f>
        <v>0</v>
      </c>
      <c r="G18" s="110">
        <f ca="1">VLOOKUP(C18,'[1]Neraca Saldo'!$A$7:$I$54,8,FALSE)</f>
        <v>175000</v>
      </c>
    </row>
    <row r="19" spans="2:7" x14ac:dyDescent="0.2">
      <c r="B19" s="64">
        <v>38748</v>
      </c>
      <c r="C19" s="99">
        <v>61005</v>
      </c>
      <c r="D19" s="99" t="s">
        <v>77</v>
      </c>
      <c r="E19" s="99"/>
      <c r="F19" s="110">
        <f ca="1">VLOOKUP(C19,'[1]Neraca Saldo'!$A$7:$I$54,9,FALSE)</f>
        <v>0</v>
      </c>
      <c r="G19" s="110">
        <f ca="1">VLOOKUP(C19,'[1]Neraca Saldo'!$A$7:$I$54,8,FALSE)</f>
        <v>212500</v>
      </c>
    </row>
    <row r="20" spans="2:7" x14ac:dyDescent="0.2">
      <c r="B20" s="64">
        <v>38748</v>
      </c>
      <c r="C20" s="99">
        <v>61006</v>
      </c>
      <c r="D20" s="99" t="s">
        <v>78</v>
      </c>
      <c r="E20" s="99"/>
      <c r="F20" s="110">
        <f ca="1">VLOOKUP(C20,'[1]Neraca Saldo'!$A$7:$I$54,9,FALSE)</f>
        <v>0</v>
      </c>
      <c r="G20" s="110">
        <f ca="1">VLOOKUP(C20,'[1]Neraca Saldo'!$A$7:$I$54,8,FALSE)</f>
        <v>400000</v>
      </c>
    </row>
    <row r="21" spans="2:7" x14ac:dyDescent="0.2">
      <c r="B21" s="64">
        <v>38748</v>
      </c>
      <c r="C21" s="99">
        <v>61007</v>
      </c>
      <c r="D21" s="99" t="s">
        <v>79</v>
      </c>
      <c r="E21" s="99"/>
      <c r="F21" s="110">
        <f ca="1">VLOOKUP(C21,'[1]Neraca Saldo'!$A$7:$I$54,9,FALSE)</f>
        <v>0</v>
      </c>
      <c r="G21" s="110">
        <f ca="1">VLOOKUP(C21,'[1]Neraca Saldo'!$A$7:$I$54,8,FALSE)</f>
        <v>500000</v>
      </c>
    </row>
    <row r="22" spans="2:7" x14ac:dyDescent="0.2">
      <c r="B22" s="64">
        <v>38748</v>
      </c>
      <c r="C22" s="99">
        <v>61008</v>
      </c>
      <c r="D22" s="99" t="s">
        <v>80</v>
      </c>
      <c r="E22" s="99"/>
      <c r="F22" s="110">
        <f ca="1">VLOOKUP(C22,'[1]Neraca Saldo'!$A$7:$I$54,9,FALSE)</f>
        <v>0</v>
      </c>
      <c r="G22" s="110">
        <f ca="1">VLOOKUP(C22,'[1]Neraca Saldo'!$A$7:$I$54,8,FALSE)</f>
        <v>750000</v>
      </c>
    </row>
    <row r="23" spans="2:7" x14ac:dyDescent="0.2">
      <c r="B23" s="64">
        <v>38748</v>
      </c>
      <c r="C23" s="99">
        <v>61009</v>
      </c>
      <c r="D23" s="99" t="s">
        <v>81</v>
      </c>
      <c r="E23" s="99"/>
      <c r="F23" s="110">
        <f ca="1">VLOOKUP(C23,'[1]Neraca Saldo'!$A$7:$I$54,9,FALSE)</f>
        <v>0</v>
      </c>
      <c r="G23" s="110">
        <f ca="1">VLOOKUP(C23,'[1]Neraca Saldo'!$A$7:$I$54,8,FALSE)</f>
        <v>250000</v>
      </c>
    </row>
    <row r="24" spans="2:7" x14ac:dyDescent="0.2">
      <c r="B24" s="64">
        <v>38748</v>
      </c>
      <c r="C24" s="99">
        <v>61010</v>
      </c>
      <c r="D24" s="99" t="s">
        <v>82</v>
      </c>
      <c r="E24" s="99"/>
      <c r="F24" s="110">
        <f ca="1">VLOOKUP(C24,'[1]Neraca Saldo'!$A$7:$I$54,9,FALSE)</f>
        <v>0</v>
      </c>
      <c r="G24" s="110">
        <f ca="1">VLOOKUP(C24,'[1]Neraca Saldo'!$A$7:$I$54,8,FALSE)</f>
        <v>200000</v>
      </c>
    </row>
    <row r="25" spans="2:7" x14ac:dyDescent="0.2">
      <c r="B25" s="64">
        <v>38748</v>
      </c>
      <c r="C25" s="99">
        <v>61011</v>
      </c>
      <c r="D25" s="99" t="s">
        <v>83</v>
      </c>
      <c r="E25" s="99"/>
      <c r="F25" s="110">
        <f ca="1">VLOOKUP(C25,'[1]Neraca Saldo'!$A$7:$I$54,9,FALSE)</f>
        <v>0</v>
      </c>
      <c r="G25" s="110">
        <f ca="1">VLOOKUP(C25,'[1]Neraca Saldo'!$A$7:$I$54,8,FALSE)</f>
        <v>50000</v>
      </c>
    </row>
    <row r="26" spans="2:7" x14ac:dyDescent="0.2">
      <c r="B26" s="64">
        <v>38748</v>
      </c>
      <c r="C26" s="99">
        <v>61099</v>
      </c>
      <c r="D26" s="99" t="s">
        <v>84</v>
      </c>
      <c r="E26" s="99"/>
      <c r="F26" s="110">
        <f ca="1">VLOOKUP(C26,'[1]Neraca Saldo'!$A$7:$I$54,9,FALSE)</f>
        <v>0</v>
      </c>
      <c r="G26" s="110">
        <f ca="1">VLOOKUP(C26,'[1]Neraca Saldo'!$A$7:$I$54,8,FALSE)</f>
        <v>0</v>
      </c>
    </row>
    <row r="27" spans="2:7" x14ac:dyDescent="0.2">
      <c r="B27" s="64">
        <v>38748</v>
      </c>
      <c r="C27" s="99">
        <v>91001</v>
      </c>
      <c r="D27" s="99" t="s">
        <v>87</v>
      </c>
      <c r="E27" s="99"/>
      <c r="F27" s="110">
        <f ca="1">VLOOKUP(C27,'[1]Neraca Saldo'!$A$7:$I$54,9,FALSE)</f>
        <v>0</v>
      </c>
      <c r="G27" s="110">
        <f ca="1">VLOOKUP(C27,'[1]Neraca Saldo'!$A$7:$I$54,8,FALSE)</f>
        <v>150000</v>
      </c>
    </row>
    <row r="28" spans="2:7" x14ac:dyDescent="0.2">
      <c r="B28" s="64">
        <v>38748</v>
      </c>
      <c r="C28" s="99">
        <v>91002</v>
      </c>
      <c r="D28" s="99" t="s">
        <v>88</v>
      </c>
      <c r="E28" s="99"/>
      <c r="F28" s="110">
        <f ca="1">VLOOKUP(C28,'[1]Neraca Saldo'!$A$7:$I$54,9,FALSE)</f>
        <v>0</v>
      </c>
      <c r="G28" s="110">
        <f ca="1">VLOOKUP(C28,'[1]Neraca Saldo'!$A$7:$I$54,8,FALSE)</f>
        <v>1500000</v>
      </c>
    </row>
    <row r="29" spans="2:7" x14ac:dyDescent="0.2">
      <c r="B29" s="147"/>
      <c r="C29" s="7" t="s">
        <v>276</v>
      </c>
      <c r="D29" s="7"/>
      <c r="E29" s="7"/>
      <c r="F29" s="7"/>
      <c r="G29" s="7"/>
    </row>
    <row r="30" spans="2:7" x14ac:dyDescent="0.2">
      <c r="B30" s="64">
        <v>38748</v>
      </c>
      <c r="C30" s="99"/>
      <c r="D30" s="99" t="s">
        <v>274</v>
      </c>
      <c r="E30" s="99"/>
      <c r="F30" s="110"/>
      <c r="G30" s="110">
        <f ca="1">'[1]Laporan LabaRugi'!F38</f>
        <v>945000</v>
      </c>
    </row>
    <row r="31" spans="2:7" x14ac:dyDescent="0.2">
      <c r="B31" s="64">
        <v>38748</v>
      </c>
      <c r="C31" s="99">
        <v>31000</v>
      </c>
      <c r="D31" s="99" t="s">
        <v>4</v>
      </c>
      <c r="E31" s="99"/>
      <c r="F31" s="110">
        <f ca="1">'[1]Laporan LabaRugi'!F38</f>
        <v>945000</v>
      </c>
      <c r="G31" s="110"/>
    </row>
    <row r="32" spans="2:7" x14ac:dyDescent="0.2">
      <c r="B32" s="99"/>
      <c r="C32" s="7" t="s">
        <v>277</v>
      </c>
      <c r="D32" s="7"/>
      <c r="E32" s="7"/>
      <c r="F32" s="7"/>
      <c r="G32" s="7"/>
    </row>
    <row r="33" spans="2:7" x14ac:dyDescent="0.2">
      <c r="B33" s="54" t="s">
        <v>17</v>
      </c>
      <c r="C33" s="54"/>
      <c r="D33" s="54"/>
      <c r="E33" s="54"/>
      <c r="F33" s="110">
        <f ca="1">SUM(F6:F32)</f>
        <v>288345000</v>
      </c>
      <c r="G33" s="110">
        <f ca="1">SUM(G6:G32)</f>
        <v>288345000</v>
      </c>
    </row>
  </sheetData>
  <mergeCells count="4">
    <mergeCell ref="B1:G1"/>
    <mergeCell ref="B2:G2"/>
    <mergeCell ref="B3:G3"/>
    <mergeCell ref="B33:E3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9"/>
  <sheetViews>
    <sheetView tabSelected="1" workbookViewId="0">
      <selection activeCell="H10" sqref="H10"/>
    </sheetView>
  </sheetViews>
  <sheetFormatPr defaultColWidth="9.140625" defaultRowHeight="15" x14ac:dyDescent="0.2"/>
  <cols>
    <col min="1" max="1" width="9.140625" style="26"/>
    <col min="2" max="2" width="9.7109375" style="26" bestFit="1" customWidth="1"/>
    <col min="3" max="3" width="43.140625" style="26" bestFit="1" customWidth="1"/>
    <col min="4" max="5" width="21.85546875" style="26" bestFit="1" customWidth="1"/>
    <col min="6" max="16384" width="9.140625" style="26"/>
  </cols>
  <sheetData>
    <row r="2" spans="2:5" x14ac:dyDescent="0.2">
      <c r="B2" s="1" t="s">
        <v>26</v>
      </c>
      <c r="C2" s="1"/>
      <c r="D2" s="1"/>
      <c r="E2" s="1"/>
    </row>
    <row r="3" spans="2:5" x14ac:dyDescent="0.2">
      <c r="B3" s="1" t="s">
        <v>278</v>
      </c>
      <c r="C3" s="1"/>
      <c r="D3" s="1"/>
      <c r="E3" s="1"/>
    </row>
    <row r="4" spans="2:5" x14ac:dyDescent="0.2">
      <c r="B4" s="1" t="s">
        <v>184</v>
      </c>
      <c r="C4" s="1"/>
      <c r="D4" s="1"/>
      <c r="E4" s="1"/>
    </row>
    <row r="5" spans="2:5" x14ac:dyDescent="0.2">
      <c r="B5" s="89"/>
      <c r="C5" s="89"/>
      <c r="D5" s="89"/>
      <c r="E5" s="89"/>
    </row>
    <row r="6" spans="2:5" x14ac:dyDescent="0.2">
      <c r="B6" s="99" t="s">
        <v>29</v>
      </c>
      <c r="C6" s="99" t="s">
        <v>14</v>
      </c>
      <c r="D6" s="99" t="s">
        <v>31</v>
      </c>
      <c r="E6" s="99" t="s">
        <v>32</v>
      </c>
    </row>
    <row r="7" spans="2:5" x14ac:dyDescent="0.2">
      <c r="B7" s="99">
        <v>11101</v>
      </c>
      <c r="C7" s="99" t="s">
        <v>36</v>
      </c>
      <c r="D7" s="110">
        <f ca="1">VLOOKUP(B7,'[1]Neraca Saldo'!$A$7:$I$54,8,FALSE)</f>
        <v>63973250</v>
      </c>
      <c r="E7" s="110">
        <f ca="1">VLOOKUP(B7,'[1]Neraca Saldo'!$A$7:$I$54,9,FALSE)</f>
        <v>0</v>
      </c>
    </row>
    <row r="8" spans="2:5" x14ac:dyDescent="0.2">
      <c r="B8" s="99">
        <v>11102</v>
      </c>
      <c r="C8" s="99" t="s">
        <v>1</v>
      </c>
      <c r="D8" s="110">
        <f ca="1">VLOOKUP(B8,'[1]Neraca Saldo'!$A$7:$I$54,8,FALSE)</f>
        <v>750000</v>
      </c>
      <c r="E8" s="110">
        <f ca="1">VLOOKUP(B8,'[1]Neraca Saldo'!$A$7:$I$54,9,FALSE)</f>
        <v>0</v>
      </c>
    </row>
    <row r="9" spans="2:5" x14ac:dyDescent="0.2">
      <c r="B9" s="99">
        <v>11201</v>
      </c>
      <c r="C9" s="99" t="s">
        <v>38</v>
      </c>
      <c r="D9" s="110">
        <f ca="1">VLOOKUP(B9,'[1]Neraca Saldo'!$A$7:$I$54,8,FALSE)</f>
        <v>44675000</v>
      </c>
      <c r="E9" s="110">
        <f ca="1">VLOOKUP(B9,'[1]Neraca Saldo'!$A$7:$I$54,9,FALSE)</f>
        <v>0</v>
      </c>
    </row>
    <row r="10" spans="2:5" x14ac:dyDescent="0.2">
      <c r="B10" s="99">
        <v>11202</v>
      </c>
      <c r="C10" s="99" t="s">
        <v>39</v>
      </c>
      <c r="D10" s="110">
        <f ca="1">VLOOKUP(B10,'[1]Neraca Saldo'!$A$7:$I$54,8,FALSE)</f>
        <v>53521500</v>
      </c>
      <c r="E10" s="110">
        <f ca="1">VLOOKUP(B10,'[1]Neraca Saldo'!$A$7:$I$54,9,FALSE)</f>
        <v>0</v>
      </c>
    </row>
    <row r="11" spans="2:5" x14ac:dyDescent="0.2">
      <c r="B11" s="99">
        <v>11301</v>
      </c>
      <c r="C11" s="99" t="s">
        <v>41</v>
      </c>
      <c r="D11" s="110">
        <f ca="1">VLOOKUP(B11,'[1]Neraca Saldo'!$A$7:$I$54,8,FALSE)</f>
        <v>58035000</v>
      </c>
      <c r="E11" s="110">
        <f ca="1">VLOOKUP(B11,'[1]Neraca Saldo'!$A$7:$I$54,9,FALSE)</f>
        <v>0</v>
      </c>
    </row>
    <row r="12" spans="2:5" x14ac:dyDescent="0.2">
      <c r="B12" s="99">
        <v>11302</v>
      </c>
      <c r="C12" s="99" t="s">
        <v>42</v>
      </c>
      <c r="D12" s="110">
        <f ca="1">VLOOKUP(B12,'[1]Neraca Saldo'!$A$7:$I$54,8,FALSE)</f>
        <v>0</v>
      </c>
      <c r="E12" s="110">
        <f ca="1">VLOOKUP(B12,'[1]Neraca Saldo'!$A$7:$I$54,9,FALSE)</f>
        <v>2375000</v>
      </c>
    </row>
    <row r="13" spans="2:5" x14ac:dyDescent="0.2">
      <c r="B13" s="99">
        <v>11401</v>
      </c>
      <c r="C13" s="99" t="s">
        <v>44</v>
      </c>
      <c r="D13" s="110">
        <f ca="1">VLOOKUP(B13,'[1]Neraca Saldo'!$A$7:$I$54,8,FALSE)</f>
        <v>2000000</v>
      </c>
      <c r="E13" s="110">
        <f ca="1">VLOOKUP(B13,'[1]Neraca Saldo'!$A$7:$I$54,9,FALSE)</f>
        <v>0</v>
      </c>
    </row>
    <row r="14" spans="2:5" x14ac:dyDescent="0.2">
      <c r="B14" s="99">
        <v>11500</v>
      </c>
      <c r="C14" s="99" t="s">
        <v>45</v>
      </c>
      <c r="D14" s="110">
        <f ca="1">VLOOKUP(B14,'[1]Neraca Saldo'!$A$7:$I$54,8,FALSE)</f>
        <v>71465000</v>
      </c>
      <c r="E14" s="110">
        <f ca="1">VLOOKUP(B14,'[1]Neraca Saldo'!$A$7:$I$54,9,FALSE)</f>
        <v>0</v>
      </c>
    </row>
    <row r="15" spans="2:5" x14ac:dyDescent="0.2">
      <c r="B15" s="99">
        <v>11600</v>
      </c>
      <c r="C15" s="99" t="s">
        <v>46</v>
      </c>
      <c r="D15" s="110">
        <f ca="1">VLOOKUP(B15,'[1]Neraca Saldo'!$A$7:$I$54,8,FALSE)</f>
        <v>0</v>
      </c>
      <c r="E15" s="110">
        <f ca="1">VLOOKUP(B15,'[1]Neraca Saldo'!$A$7:$I$54,9,FALSE)</f>
        <v>0</v>
      </c>
    </row>
    <row r="16" spans="2:5" x14ac:dyDescent="0.2">
      <c r="B16" s="99">
        <v>11601</v>
      </c>
      <c r="C16" s="99" t="s">
        <v>47</v>
      </c>
      <c r="D16" s="110">
        <f ca="1">VLOOKUP(B16,'[1]Neraca Saldo'!$A$7:$I$54,8,FALSE)</f>
        <v>2142500</v>
      </c>
      <c r="E16" s="110">
        <f ca="1">VLOOKUP(B16,'[1]Neraca Saldo'!$A$7:$I$54,9,FALSE)</f>
        <v>0</v>
      </c>
    </row>
    <row r="17" spans="2:5" x14ac:dyDescent="0.2">
      <c r="B17" s="99">
        <v>11602</v>
      </c>
      <c r="C17" s="99" t="s">
        <v>48</v>
      </c>
      <c r="D17" s="110">
        <f ca="1">VLOOKUP(B17,'[1]Neraca Saldo'!$A$7:$I$54,8,FALSE)</f>
        <v>0</v>
      </c>
      <c r="E17" s="110">
        <f ca="1">VLOOKUP(B17,'[1]Neraca Saldo'!$A$7:$I$54,9,FALSE)</f>
        <v>24000000</v>
      </c>
    </row>
    <row r="18" spans="2:5" x14ac:dyDescent="0.2">
      <c r="B18" s="99">
        <v>12101</v>
      </c>
      <c r="C18" s="99" t="s">
        <v>51</v>
      </c>
      <c r="D18" s="110">
        <f ca="1">VLOOKUP(B18,'[1]Neraca Saldo'!$A$7:$I$54,8,FALSE)</f>
        <v>25000000</v>
      </c>
      <c r="E18" s="110">
        <f ca="1">VLOOKUP(B18,'[1]Neraca Saldo'!$A$7:$I$54,9,FALSE)</f>
        <v>0</v>
      </c>
    </row>
    <row r="19" spans="2:5" x14ac:dyDescent="0.2">
      <c r="B19" s="99">
        <v>12102</v>
      </c>
      <c r="C19" s="99" t="s">
        <v>52</v>
      </c>
      <c r="D19" s="110">
        <f ca="1">VLOOKUP(B19,'[1]Neraca Saldo'!$A$7:$I$54,8,FALSE)</f>
        <v>0</v>
      </c>
      <c r="E19" s="110">
        <f ca="1">VLOOKUP(B19,'[1]Neraca Saldo'!$A$7:$I$54,9,FALSE)</f>
        <v>7900000</v>
      </c>
    </row>
    <row r="20" spans="2:5" x14ac:dyDescent="0.2">
      <c r="B20" s="99">
        <v>12201</v>
      </c>
      <c r="C20" s="99" t="s">
        <v>2</v>
      </c>
      <c r="D20" s="110">
        <f ca="1">VLOOKUP(B20,'[1]Neraca Saldo'!$A$7:$I$54,8,FALSE)</f>
        <v>50500000</v>
      </c>
      <c r="E20" s="110">
        <f ca="1">VLOOKUP(B20,'[1]Neraca Saldo'!$A$7:$I$54,9,FALSE)</f>
        <v>0</v>
      </c>
    </row>
    <row r="21" spans="2:5" x14ac:dyDescent="0.2">
      <c r="B21" s="99">
        <v>12202</v>
      </c>
      <c r="C21" s="99" t="s">
        <v>54</v>
      </c>
      <c r="D21" s="110">
        <f ca="1">VLOOKUP(B21,'[1]Neraca Saldo'!$A$7:$I$54,8,FALSE)</f>
        <v>0</v>
      </c>
      <c r="E21" s="110">
        <f ca="1">VLOOKUP(B21,'[1]Neraca Saldo'!$A$7:$I$54,9,FALSE)</f>
        <v>24000000</v>
      </c>
    </row>
    <row r="22" spans="2:5" x14ac:dyDescent="0.2">
      <c r="B22" s="99">
        <v>21100</v>
      </c>
      <c r="C22" s="99" t="s">
        <v>3</v>
      </c>
      <c r="D22" s="110">
        <f ca="1">VLOOKUP(B22,'[1]Neraca Saldo'!$A$7:$I$54,8,FALSE)</f>
        <v>0</v>
      </c>
      <c r="E22" s="110">
        <f ca="1">VLOOKUP(B22,'[1]Neraca Saldo'!$A$7:$I$54,9,FALSE)</f>
        <v>46567500</v>
      </c>
    </row>
    <row r="23" spans="2:5" x14ac:dyDescent="0.2">
      <c r="B23" s="99">
        <v>21200</v>
      </c>
      <c r="C23" s="99" t="s">
        <v>57</v>
      </c>
      <c r="D23" s="110">
        <f ca="1">VLOOKUP(B23,'[1]Neraca Saldo'!$A$7:$I$54,8,FALSE)</f>
        <v>0</v>
      </c>
      <c r="E23" s="110">
        <f ca="1">VLOOKUP(B23,'[1]Neraca Saldo'!$A$7:$I$54,9,FALSE)</f>
        <v>200000</v>
      </c>
    </row>
    <row r="24" spans="2:5" x14ac:dyDescent="0.2">
      <c r="B24" s="99">
        <v>21300</v>
      </c>
      <c r="C24" s="99" t="s">
        <v>58</v>
      </c>
      <c r="D24" s="110">
        <f ca="1">VLOOKUP(B24,'[1]Neraca Saldo'!$A$7:$I$54,8,FALSE)</f>
        <v>0</v>
      </c>
      <c r="E24" s="110">
        <f ca="1">VLOOKUP(B24,'[1]Neraca Saldo'!$A$7:$I$54,9,FALSE)</f>
        <v>1500000</v>
      </c>
    </row>
    <row r="25" spans="2:5" x14ac:dyDescent="0.2">
      <c r="B25" s="99">
        <v>21400</v>
      </c>
      <c r="C25" s="99" t="s">
        <v>59</v>
      </c>
      <c r="D25" s="110">
        <f ca="1">VLOOKUP(B25,'[1]Neraca Saldo'!$A$7:$I$54,8,FALSE)</f>
        <v>0</v>
      </c>
      <c r="E25" s="110">
        <f ca="1">VLOOKUP(B25,'[1]Neraca Saldo'!$A$7:$I$54,9,FALSE)</f>
        <v>0</v>
      </c>
    </row>
    <row r="26" spans="2:5" x14ac:dyDescent="0.2">
      <c r="B26" s="99">
        <v>21401</v>
      </c>
      <c r="C26" s="99" t="s">
        <v>60</v>
      </c>
      <c r="D26" s="110">
        <f ca="1">VLOOKUP(B26,'[1]Neraca Saldo'!$A$7:$I$54,8,FALSE)</f>
        <v>0</v>
      </c>
      <c r="E26" s="110">
        <f ca="1">VLOOKUP(B26,'[1]Neraca Saldo'!$A$7:$I$54,9,FALSE)</f>
        <v>725000</v>
      </c>
    </row>
    <row r="27" spans="2:5" x14ac:dyDescent="0.2">
      <c r="B27" s="99">
        <v>21402</v>
      </c>
      <c r="C27" s="99" t="s">
        <v>61</v>
      </c>
      <c r="D27" s="110">
        <f ca="1">VLOOKUP(B27,'[1]Neraca Saldo'!$A$7:$I$54,8,FALSE)</f>
        <v>0</v>
      </c>
      <c r="E27" s="110">
        <f ca="1">VLOOKUP(B27,'[1]Neraca Saldo'!$A$7:$I$54,9,FALSE)</f>
        <v>250000</v>
      </c>
    </row>
    <row r="28" spans="2:5" x14ac:dyDescent="0.2">
      <c r="B28" s="99">
        <v>21403</v>
      </c>
      <c r="C28" s="99" t="s">
        <v>62</v>
      </c>
      <c r="D28" s="110">
        <f ca="1">VLOOKUP(B28,'[1]Neraca Saldo'!$A$7:$I$54,8,FALSE)</f>
        <v>0</v>
      </c>
      <c r="E28" s="110">
        <f ca="1">VLOOKUP(B28,'[1]Neraca Saldo'!$A$7:$I$54,9,FALSE)</f>
        <v>13969750</v>
      </c>
    </row>
    <row r="29" spans="2:5" x14ac:dyDescent="0.2">
      <c r="B29" s="99">
        <v>22001</v>
      </c>
      <c r="C29" s="99" t="s">
        <v>64</v>
      </c>
      <c r="D29" s="110">
        <f ca="1">VLOOKUP(B29,'[1]Neraca Saldo'!$A$7:$I$54,8,FALSE)</f>
        <v>0</v>
      </c>
      <c r="E29" s="110">
        <f ca="1">VLOOKUP(B29,'[1]Neraca Saldo'!$A$7:$I$54,9,FALSE)</f>
        <v>75000000</v>
      </c>
    </row>
    <row r="30" spans="2:5" x14ac:dyDescent="0.2">
      <c r="B30" s="99">
        <v>31000</v>
      </c>
      <c r="C30" s="99" t="s">
        <v>4</v>
      </c>
      <c r="D30" s="110">
        <f ca="1">VLOOKUP(B30,'[1]Neraca Saldo'!$A$7:$I$54,8,FALSE)</f>
        <v>0</v>
      </c>
      <c r="E30" s="110">
        <f ca="1">VLOOKUP(B30,'[1]Neraca Saldo'!$A$7:$I$54,9,FALSE)</f>
        <v>150000000</v>
      </c>
    </row>
    <row r="31" spans="2:5" x14ac:dyDescent="0.2">
      <c r="B31" s="99">
        <v>32000</v>
      </c>
      <c r="C31" s="99" t="s">
        <v>66</v>
      </c>
      <c r="D31" s="110">
        <f ca="1">VLOOKUP(B31,'[1]Neraca Saldo'!$A$7:$I$54,8,FALSE)</f>
        <v>0</v>
      </c>
      <c r="E31" s="110">
        <f ca="1">VLOOKUP(B31,'[1]Neraca Saldo'!$A$7:$I$54,9,FALSE)</f>
        <v>24630000</v>
      </c>
    </row>
    <row r="32" spans="2:5" x14ac:dyDescent="0.2">
      <c r="B32" s="99">
        <v>33000</v>
      </c>
      <c r="C32" s="99" t="s">
        <v>67</v>
      </c>
      <c r="D32" s="110">
        <f ca="1">VLOOKUP(B32,'[1]Neraca Saldo'!$A$7:$I$54,8,FALSE)</f>
        <v>0</v>
      </c>
      <c r="E32" s="110">
        <f ca="1">VLOOKUP(B32,'[1]Neraca Saldo'!$A$7:$I$54,9,FALSE)</f>
        <v>0</v>
      </c>
    </row>
    <row r="33" spans="2:5" x14ac:dyDescent="0.2">
      <c r="B33" s="99">
        <v>39999</v>
      </c>
      <c r="C33" s="99" t="s">
        <v>68</v>
      </c>
      <c r="D33" s="110">
        <f ca="1">VLOOKUP(B33,'[1]Neraca Saldo'!$A$7:$I$54,8,FALSE)</f>
        <v>0</v>
      </c>
      <c r="E33" s="110">
        <f ca="1">VLOOKUP(B33,'[1]Neraca Saldo'!$A$7:$I$54,9,FALSE)</f>
        <v>0</v>
      </c>
    </row>
    <row r="34" spans="2:5" x14ac:dyDescent="0.2">
      <c r="B34" s="99"/>
      <c r="C34" s="99"/>
      <c r="D34" s="148">
        <f ca="1">SUM(D7:D33)</f>
        <v>372062250</v>
      </c>
      <c r="E34" s="148">
        <f ca="1">SUM(E7:E33)</f>
        <v>371117250</v>
      </c>
    </row>
    <row r="35" spans="2:5" x14ac:dyDescent="0.2">
      <c r="B35" s="89"/>
      <c r="C35" s="89"/>
      <c r="D35" s="89"/>
      <c r="E35" s="89"/>
    </row>
    <row r="36" spans="2:5" x14ac:dyDescent="0.2">
      <c r="B36" s="89"/>
      <c r="C36" s="89"/>
      <c r="D36" s="89"/>
      <c r="E36" s="89"/>
    </row>
    <row r="37" spans="2:5" x14ac:dyDescent="0.2">
      <c r="B37" s="89"/>
      <c r="C37" s="89"/>
      <c r="D37" s="89"/>
      <c r="E37" s="89"/>
    </row>
    <row r="38" spans="2:5" x14ac:dyDescent="0.2">
      <c r="B38" s="89"/>
      <c r="C38" s="89"/>
      <c r="D38" s="89"/>
      <c r="E38" s="89"/>
    </row>
    <row r="39" spans="2:5" x14ac:dyDescent="0.2">
      <c r="B39" s="89"/>
      <c r="C39" s="89"/>
      <c r="D39" s="89"/>
      <c r="E39" s="89"/>
    </row>
    <row r="40" spans="2:5" x14ac:dyDescent="0.2">
      <c r="B40" s="89"/>
      <c r="C40" s="89"/>
      <c r="D40" s="89"/>
      <c r="E40" s="89"/>
    </row>
    <row r="41" spans="2:5" x14ac:dyDescent="0.2">
      <c r="B41" s="89"/>
      <c r="C41" s="89"/>
      <c r="D41" s="89"/>
      <c r="E41" s="89"/>
    </row>
    <row r="42" spans="2:5" x14ac:dyDescent="0.2">
      <c r="B42" s="89"/>
      <c r="C42" s="89"/>
      <c r="D42" s="89"/>
      <c r="E42" s="89"/>
    </row>
    <row r="43" spans="2:5" x14ac:dyDescent="0.2">
      <c r="B43" s="89"/>
      <c r="C43" s="89"/>
      <c r="D43" s="89"/>
      <c r="E43" s="89"/>
    </row>
    <row r="44" spans="2:5" x14ac:dyDescent="0.2">
      <c r="B44" s="89"/>
      <c r="C44" s="89"/>
      <c r="D44" s="89"/>
      <c r="E44" s="89"/>
    </row>
    <row r="45" spans="2:5" x14ac:dyDescent="0.2">
      <c r="B45" s="89"/>
      <c r="C45" s="89"/>
      <c r="D45" s="89"/>
      <c r="E45" s="89"/>
    </row>
    <row r="46" spans="2:5" x14ac:dyDescent="0.2">
      <c r="B46" s="89"/>
      <c r="C46" s="89"/>
      <c r="D46" s="89"/>
      <c r="E46" s="89"/>
    </row>
    <row r="47" spans="2:5" x14ac:dyDescent="0.2">
      <c r="B47" s="89"/>
      <c r="C47" s="89"/>
      <c r="D47" s="89"/>
      <c r="E47" s="89"/>
    </row>
    <row r="48" spans="2:5" x14ac:dyDescent="0.2">
      <c r="B48" s="89"/>
      <c r="C48" s="89"/>
      <c r="D48" s="89"/>
      <c r="E48" s="89"/>
    </row>
    <row r="49" spans="2:5" x14ac:dyDescent="0.2">
      <c r="B49" s="89"/>
      <c r="C49" s="89"/>
      <c r="D49" s="89"/>
      <c r="E49" s="89"/>
    </row>
    <row r="50" spans="2:5" x14ac:dyDescent="0.2">
      <c r="B50" s="89"/>
      <c r="C50" s="89"/>
      <c r="D50" s="89"/>
      <c r="E50" s="89"/>
    </row>
    <row r="51" spans="2:5" x14ac:dyDescent="0.2">
      <c r="B51" s="89"/>
      <c r="C51" s="89"/>
      <c r="D51" s="89"/>
      <c r="E51" s="89"/>
    </row>
    <row r="52" spans="2:5" x14ac:dyDescent="0.2">
      <c r="B52" s="89"/>
      <c r="C52" s="89"/>
      <c r="D52" s="89"/>
      <c r="E52" s="89"/>
    </row>
    <row r="53" spans="2:5" x14ac:dyDescent="0.2">
      <c r="B53" s="89"/>
      <c r="C53" s="89"/>
      <c r="D53" s="89"/>
      <c r="E53" s="89"/>
    </row>
    <row r="54" spans="2:5" x14ac:dyDescent="0.2">
      <c r="B54" s="89"/>
      <c r="C54" s="89"/>
      <c r="D54" s="89"/>
      <c r="E54" s="89"/>
    </row>
    <row r="55" spans="2:5" x14ac:dyDescent="0.2">
      <c r="B55" s="89"/>
      <c r="C55" s="89"/>
      <c r="D55" s="89"/>
      <c r="E55" s="89"/>
    </row>
    <row r="56" spans="2:5" x14ac:dyDescent="0.2">
      <c r="B56" s="89"/>
      <c r="C56" s="89"/>
      <c r="D56" s="89"/>
      <c r="E56" s="89"/>
    </row>
    <row r="57" spans="2:5" x14ac:dyDescent="0.2">
      <c r="B57" s="89"/>
      <c r="C57" s="89"/>
      <c r="D57" s="89"/>
      <c r="E57" s="89"/>
    </row>
    <row r="58" spans="2:5" x14ac:dyDescent="0.2">
      <c r="B58" s="89"/>
      <c r="C58" s="89"/>
      <c r="D58" s="89"/>
      <c r="E58" s="89"/>
    </row>
    <row r="59" spans="2:5" x14ac:dyDescent="0.2">
      <c r="B59" s="89"/>
      <c r="C59" s="89"/>
      <c r="D59" s="89"/>
      <c r="E59" s="89"/>
    </row>
    <row r="60" spans="2:5" x14ac:dyDescent="0.2">
      <c r="B60" s="89"/>
      <c r="C60" s="89"/>
      <c r="D60" s="89"/>
      <c r="E60" s="89"/>
    </row>
    <row r="61" spans="2:5" x14ac:dyDescent="0.2">
      <c r="B61" s="89"/>
      <c r="C61" s="89"/>
      <c r="D61" s="89"/>
      <c r="E61" s="89"/>
    </row>
    <row r="62" spans="2:5" x14ac:dyDescent="0.2">
      <c r="B62" s="89"/>
      <c r="C62" s="89"/>
      <c r="D62" s="89"/>
      <c r="E62" s="89"/>
    </row>
    <row r="63" spans="2:5" x14ac:dyDescent="0.2">
      <c r="B63" s="89"/>
      <c r="C63" s="89"/>
      <c r="D63" s="89"/>
      <c r="E63" s="89"/>
    </row>
    <row r="64" spans="2:5" x14ac:dyDescent="0.2">
      <c r="B64" s="89"/>
      <c r="C64" s="89"/>
      <c r="D64" s="89"/>
      <c r="E64" s="89"/>
    </row>
    <row r="65" spans="2:5" x14ac:dyDescent="0.2">
      <c r="B65" s="89"/>
      <c r="C65" s="89"/>
      <c r="D65" s="89"/>
      <c r="E65" s="89"/>
    </row>
    <row r="66" spans="2:5" x14ac:dyDescent="0.2">
      <c r="B66" s="89"/>
      <c r="C66" s="89"/>
      <c r="D66" s="89"/>
      <c r="E66" s="89"/>
    </row>
    <row r="67" spans="2:5" x14ac:dyDescent="0.2">
      <c r="B67" s="89"/>
      <c r="C67" s="89"/>
      <c r="D67" s="89"/>
      <c r="E67" s="89"/>
    </row>
    <row r="68" spans="2:5" x14ac:dyDescent="0.2">
      <c r="B68" s="89"/>
      <c r="C68" s="89"/>
      <c r="D68" s="89"/>
      <c r="E68" s="89"/>
    </row>
    <row r="69" spans="2:5" x14ac:dyDescent="0.2">
      <c r="B69" s="89"/>
      <c r="C69" s="89"/>
      <c r="D69" s="89"/>
      <c r="E69" s="89"/>
    </row>
    <row r="70" spans="2:5" x14ac:dyDescent="0.2">
      <c r="B70" s="89"/>
      <c r="C70" s="89"/>
      <c r="D70" s="89"/>
      <c r="E70" s="89"/>
    </row>
    <row r="71" spans="2:5" x14ac:dyDescent="0.2">
      <c r="B71" s="89"/>
      <c r="C71" s="89"/>
      <c r="D71" s="89"/>
      <c r="E71" s="89"/>
    </row>
    <row r="72" spans="2:5" x14ac:dyDescent="0.2">
      <c r="B72" s="89"/>
      <c r="C72" s="89"/>
      <c r="D72" s="89"/>
      <c r="E72" s="89"/>
    </row>
    <row r="73" spans="2:5" x14ac:dyDescent="0.2">
      <c r="B73" s="89"/>
      <c r="C73" s="89"/>
      <c r="D73" s="89"/>
      <c r="E73" s="89"/>
    </row>
    <row r="74" spans="2:5" x14ac:dyDescent="0.2">
      <c r="B74" s="89"/>
      <c r="C74" s="89"/>
      <c r="D74" s="89"/>
      <c r="E74" s="89"/>
    </row>
    <row r="75" spans="2:5" x14ac:dyDescent="0.2">
      <c r="B75" s="89"/>
      <c r="C75" s="89"/>
      <c r="D75" s="89"/>
      <c r="E75" s="89"/>
    </row>
    <row r="76" spans="2:5" x14ac:dyDescent="0.2">
      <c r="B76" s="89"/>
      <c r="C76" s="89"/>
      <c r="D76" s="89"/>
      <c r="E76" s="89"/>
    </row>
    <row r="77" spans="2:5" x14ac:dyDescent="0.2">
      <c r="B77" s="89"/>
      <c r="C77" s="89"/>
      <c r="D77" s="89"/>
      <c r="E77" s="89"/>
    </row>
    <row r="78" spans="2:5" x14ac:dyDescent="0.2">
      <c r="B78" s="89"/>
      <c r="C78" s="89"/>
      <c r="D78" s="89"/>
      <c r="E78" s="89"/>
    </row>
    <row r="79" spans="2:5" x14ac:dyDescent="0.2">
      <c r="B79" s="89"/>
      <c r="C79" s="89"/>
      <c r="D79" s="89"/>
      <c r="E79" s="89"/>
    </row>
  </sheetData>
  <mergeCells count="3">
    <mergeCell ref="B2:E2"/>
    <mergeCell ref="B3:E3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opLeftCell="A3" zoomScale="115" zoomScaleNormal="115" workbookViewId="0">
      <selection activeCell="H20" sqref="H20"/>
    </sheetView>
  </sheetViews>
  <sheetFormatPr defaultColWidth="9.140625" defaultRowHeight="15" x14ac:dyDescent="0.2"/>
  <cols>
    <col min="1" max="1" width="14" style="2" customWidth="1"/>
    <col min="2" max="2" width="46.5703125" style="2" customWidth="1"/>
    <col min="3" max="3" width="20.140625" style="2" customWidth="1"/>
    <col min="4" max="4" width="15.85546875" style="2" bestFit="1" customWidth="1"/>
    <col min="5" max="5" width="15.7109375" style="2" customWidth="1"/>
    <col min="6" max="6" width="9.140625" style="2"/>
    <col min="7" max="7" width="15.42578125" style="2" customWidth="1"/>
    <col min="8" max="8" width="17.7109375" style="2" customWidth="1"/>
    <col min="9" max="16384" width="9.140625" style="2"/>
  </cols>
  <sheetData>
    <row r="1" spans="1:8" x14ac:dyDescent="0.2">
      <c r="A1" s="1" t="s">
        <v>26</v>
      </c>
      <c r="B1" s="1"/>
      <c r="C1" s="1"/>
      <c r="D1" s="1"/>
      <c r="E1" s="1"/>
      <c r="F1" s="1"/>
      <c r="G1" s="1"/>
      <c r="H1" s="1"/>
    </row>
    <row r="2" spans="1:8" x14ac:dyDescent="0.2">
      <c r="A2" s="1" t="s">
        <v>92</v>
      </c>
      <c r="B2" s="1"/>
      <c r="C2" s="1"/>
      <c r="D2" s="1"/>
      <c r="E2" s="1"/>
      <c r="F2" s="1"/>
      <c r="G2" s="1"/>
      <c r="H2" s="1"/>
    </row>
    <row r="3" spans="1:8" x14ac:dyDescent="0.2">
      <c r="A3" s="1" t="s">
        <v>28</v>
      </c>
      <c r="B3" s="1"/>
      <c r="C3" s="1"/>
      <c r="D3" s="1"/>
      <c r="E3" s="1"/>
      <c r="F3" s="1"/>
      <c r="G3" s="1"/>
      <c r="H3" s="1"/>
    </row>
    <row r="5" spans="1:8" x14ac:dyDescent="0.2">
      <c r="A5" s="3" t="s">
        <v>12</v>
      </c>
      <c r="B5" s="3" t="s">
        <v>21</v>
      </c>
      <c r="C5" s="4" t="s">
        <v>93</v>
      </c>
      <c r="D5" s="4" t="s">
        <v>94</v>
      </c>
      <c r="E5" s="4" t="s">
        <v>95</v>
      </c>
      <c r="F5" s="5" t="s">
        <v>96</v>
      </c>
      <c r="G5" s="5"/>
      <c r="H5" s="5"/>
    </row>
    <row r="6" spans="1:8" x14ac:dyDescent="0.2">
      <c r="A6" s="3"/>
      <c r="B6" s="3"/>
      <c r="C6" s="4"/>
      <c r="D6" s="4"/>
      <c r="E6" s="4"/>
      <c r="F6" s="6" t="s">
        <v>16</v>
      </c>
      <c r="G6" s="3" t="s">
        <v>97</v>
      </c>
      <c r="H6" s="3" t="s">
        <v>15</v>
      </c>
    </row>
    <row r="7" spans="1:8" x14ac:dyDescent="0.2">
      <c r="A7" s="3" t="s">
        <v>98</v>
      </c>
      <c r="B7" s="3"/>
      <c r="C7" s="4"/>
      <c r="D7" s="4"/>
      <c r="E7" s="4"/>
      <c r="F7" s="6"/>
      <c r="G7" s="3"/>
      <c r="H7" s="3"/>
    </row>
    <row r="8" spans="1:8" x14ac:dyDescent="0.2">
      <c r="A8" s="3" t="s">
        <v>99</v>
      </c>
      <c r="B8" s="3" t="s">
        <v>100</v>
      </c>
      <c r="C8" s="7" t="s">
        <v>101</v>
      </c>
      <c r="D8" s="8">
        <v>1200000</v>
      </c>
      <c r="E8" s="8">
        <v>1500000</v>
      </c>
      <c r="F8" s="6">
        <v>15</v>
      </c>
      <c r="G8" s="8">
        <v>1200000</v>
      </c>
      <c r="H8" s="8">
        <v>18000000</v>
      </c>
    </row>
    <row r="9" spans="1:8" x14ac:dyDescent="0.2">
      <c r="A9" s="3" t="s">
        <v>102</v>
      </c>
      <c r="B9" s="3" t="s">
        <v>103</v>
      </c>
      <c r="C9" s="7" t="s">
        <v>101</v>
      </c>
      <c r="D9" s="8">
        <v>325000</v>
      </c>
      <c r="E9" s="8">
        <v>375000</v>
      </c>
      <c r="F9" s="6">
        <v>50</v>
      </c>
      <c r="G9" s="8">
        <v>325000</v>
      </c>
      <c r="H9" s="8">
        <v>16250000</v>
      </c>
    </row>
    <row r="10" spans="1:8" x14ac:dyDescent="0.2">
      <c r="A10" s="3" t="s">
        <v>104</v>
      </c>
      <c r="B10" s="3" t="s">
        <v>105</v>
      </c>
      <c r="C10" s="7" t="s">
        <v>101</v>
      </c>
      <c r="D10" s="8">
        <v>1400000</v>
      </c>
      <c r="E10" s="8">
        <v>1750000</v>
      </c>
      <c r="F10" s="3">
        <v>20</v>
      </c>
      <c r="G10" s="8">
        <v>1400000</v>
      </c>
      <c r="H10" s="8">
        <v>28000000</v>
      </c>
    </row>
    <row r="11" spans="1:8" x14ac:dyDescent="0.2">
      <c r="A11" s="3" t="s">
        <v>106</v>
      </c>
      <c r="B11" s="3" t="s">
        <v>107</v>
      </c>
      <c r="C11" s="7" t="s">
        <v>101</v>
      </c>
      <c r="D11" s="8">
        <v>1200000</v>
      </c>
      <c r="E11" s="8">
        <v>1500000</v>
      </c>
      <c r="F11" s="6">
        <v>15</v>
      </c>
      <c r="G11" s="8">
        <v>1200000</v>
      </c>
      <c r="H11" s="8">
        <v>18000000</v>
      </c>
    </row>
    <row r="12" spans="1:8" x14ac:dyDescent="0.2">
      <c r="A12" s="3" t="s">
        <v>108</v>
      </c>
      <c r="B12" s="3"/>
      <c r="C12" s="7"/>
      <c r="D12" s="8"/>
      <c r="E12" s="8"/>
      <c r="F12" s="3"/>
      <c r="G12" s="8"/>
      <c r="H12" s="8"/>
    </row>
    <row r="13" spans="1:8" x14ac:dyDescent="0.2">
      <c r="A13" s="3" t="s">
        <v>109</v>
      </c>
      <c r="B13" s="3" t="s">
        <v>110</v>
      </c>
      <c r="C13" s="7" t="s">
        <v>101</v>
      </c>
      <c r="D13" s="8">
        <v>2850000</v>
      </c>
      <c r="E13" s="8">
        <v>3375000</v>
      </c>
      <c r="F13" s="6">
        <v>8</v>
      </c>
      <c r="G13" s="8">
        <v>2850000</v>
      </c>
      <c r="H13" s="8">
        <v>22800000</v>
      </c>
    </row>
    <row r="14" spans="1:8" x14ac:dyDescent="0.2">
      <c r="A14" s="3" t="s">
        <v>111</v>
      </c>
      <c r="B14" s="3" t="s">
        <v>112</v>
      </c>
      <c r="C14" s="7" t="s">
        <v>101</v>
      </c>
      <c r="D14" s="8">
        <v>590000</v>
      </c>
      <c r="E14" s="8">
        <v>750000</v>
      </c>
      <c r="F14" s="3">
        <v>12</v>
      </c>
      <c r="G14" s="8">
        <v>590000</v>
      </c>
      <c r="H14" s="8">
        <v>7080000</v>
      </c>
    </row>
    <row r="15" spans="1:8" x14ac:dyDescent="0.2">
      <c r="A15" s="3" t="s">
        <v>113</v>
      </c>
      <c r="B15" s="3"/>
      <c r="C15" s="7"/>
      <c r="D15" s="8"/>
      <c r="E15" s="8"/>
      <c r="F15" s="3"/>
      <c r="G15" s="8"/>
      <c r="H15" s="8"/>
    </row>
    <row r="16" spans="1:8" x14ac:dyDescent="0.2">
      <c r="A16" s="3" t="s">
        <v>114</v>
      </c>
      <c r="B16" s="3" t="s">
        <v>115</v>
      </c>
      <c r="C16" s="7" t="s">
        <v>101</v>
      </c>
      <c r="D16" s="8">
        <v>1300000</v>
      </c>
      <c r="E16" s="8">
        <v>1650000</v>
      </c>
      <c r="F16" s="3">
        <v>15</v>
      </c>
      <c r="G16" s="8">
        <v>1300000</v>
      </c>
      <c r="H16" s="8">
        <v>19500000</v>
      </c>
    </row>
    <row r="17" spans="1:8" x14ac:dyDescent="0.2">
      <c r="A17" s="3" t="s">
        <v>116</v>
      </c>
      <c r="B17" s="3" t="s">
        <v>117</v>
      </c>
      <c r="C17" s="7" t="s">
        <v>101</v>
      </c>
      <c r="D17" s="8">
        <v>1750000</v>
      </c>
      <c r="E17" s="8">
        <v>2100000</v>
      </c>
      <c r="F17" s="3">
        <v>12</v>
      </c>
      <c r="G17" s="8">
        <v>1750000</v>
      </c>
      <c r="H17" s="8">
        <v>21000000</v>
      </c>
    </row>
    <row r="18" spans="1:8" x14ac:dyDescent="0.2">
      <c r="A18" s="3" t="s">
        <v>118</v>
      </c>
      <c r="B18" s="3" t="s">
        <v>119</v>
      </c>
      <c r="C18" s="7" t="s">
        <v>101</v>
      </c>
      <c r="D18" s="8">
        <v>1050000</v>
      </c>
      <c r="E18" s="8">
        <v>1450000</v>
      </c>
      <c r="F18" s="3">
        <v>15</v>
      </c>
      <c r="G18" s="8">
        <v>1050000</v>
      </c>
      <c r="H18" s="8">
        <v>15750000</v>
      </c>
    </row>
    <row r="22" spans="1:8" x14ac:dyDescent="0.2">
      <c r="A22" s="1" t="s">
        <v>120</v>
      </c>
      <c r="B22" s="1"/>
      <c r="C22" s="1"/>
    </row>
    <row r="23" spans="1:8" x14ac:dyDescent="0.2">
      <c r="A23" s="1" t="s">
        <v>121</v>
      </c>
      <c r="B23" s="1"/>
      <c r="C23" s="1"/>
    </row>
    <row r="24" spans="1:8" x14ac:dyDescent="0.2">
      <c r="A24" s="1" t="s">
        <v>28</v>
      </c>
      <c r="B24" s="1"/>
      <c r="C24" s="1"/>
    </row>
    <row r="25" spans="1:8" ht="15.75" thickBot="1" x14ac:dyDescent="0.25">
      <c r="D25" s="9"/>
    </row>
    <row r="26" spans="1:8" x14ac:dyDescent="0.2">
      <c r="A26" s="10" t="s">
        <v>122</v>
      </c>
      <c r="B26" s="11" t="s">
        <v>123</v>
      </c>
      <c r="C26" s="12" t="s">
        <v>11</v>
      </c>
      <c r="D26" s="13"/>
    </row>
    <row r="27" spans="1:8" ht="15.75" thickBot="1" x14ac:dyDescent="0.25">
      <c r="A27" s="14" t="s">
        <v>124</v>
      </c>
      <c r="B27" s="15"/>
      <c r="C27" s="12"/>
      <c r="D27" s="13"/>
    </row>
    <row r="28" spans="1:8" x14ac:dyDescent="0.2">
      <c r="A28" s="16" t="s">
        <v>125</v>
      </c>
      <c r="B28" s="17" t="s">
        <v>126</v>
      </c>
      <c r="C28" s="8">
        <v>10000000</v>
      </c>
      <c r="D28" s="18"/>
    </row>
    <row r="29" spans="1:8" x14ac:dyDescent="0.2">
      <c r="A29" s="19"/>
      <c r="B29" s="3" t="s">
        <v>127</v>
      </c>
      <c r="C29" s="8"/>
      <c r="D29" s="18"/>
    </row>
    <row r="30" spans="1:8" x14ac:dyDescent="0.2">
      <c r="A30" s="19"/>
      <c r="B30" s="3" t="s">
        <v>128</v>
      </c>
      <c r="C30" s="8"/>
      <c r="D30" s="18"/>
    </row>
    <row r="31" spans="1:8" x14ac:dyDescent="0.2">
      <c r="A31" s="19"/>
      <c r="B31" s="3" t="s">
        <v>129</v>
      </c>
      <c r="C31" s="8"/>
      <c r="D31" s="18"/>
    </row>
    <row r="32" spans="1:8" x14ac:dyDescent="0.2">
      <c r="A32" s="19"/>
      <c r="B32" s="3" t="s">
        <v>130</v>
      </c>
      <c r="C32" s="8"/>
      <c r="D32" s="18"/>
    </row>
    <row r="33" spans="1:4" x14ac:dyDescent="0.2">
      <c r="A33" s="19"/>
      <c r="B33" s="3" t="s">
        <v>131</v>
      </c>
      <c r="C33" s="8"/>
      <c r="D33" s="18"/>
    </row>
    <row r="34" spans="1:4" x14ac:dyDescent="0.2">
      <c r="A34" s="19"/>
      <c r="B34" s="20" t="s">
        <v>132</v>
      </c>
      <c r="C34" s="8"/>
      <c r="D34" s="18"/>
    </row>
    <row r="35" spans="1:4" x14ac:dyDescent="0.2">
      <c r="A35" s="19"/>
      <c r="B35" s="3" t="s">
        <v>133</v>
      </c>
      <c r="C35" s="8"/>
      <c r="D35" s="18"/>
    </row>
    <row r="36" spans="1:4" x14ac:dyDescent="0.2">
      <c r="A36" s="19"/>
      <c r="B36" s="3"/>
      <c r="C36" s="8"/>
      <c r="D36" s="18"/>
    </row>
    <row r="37" spans="1:4" x14ac:dyDescent="0.2">
      <c r="A37" s="19" t="s">
        <v>134</v>
      </c>
      <c r="B37" s="3" t="s">
        <v>135</v>
      </c>
      <c r="C37" s="8">
        <v>15000000</v>
      </c>
      <c r="D37" s="18"/>
    </row>
    <row r="38" spans="1:4" x14ac:dyDescent="0.2">
      <c r="A38" s="19"/>
      <c r="B38" s="3" t="s">
        <v>136</v>
      </c>
      <c r="C38" s="8"/>
      <c r="D38" s="18"/>
    </row>
    <row r="39" spans="1:4" x14ac:dyDescent="0.2">
      <c r="A39" s="19"/>
      <c r="B39" s="3" t="s">
        <v>137</v>
      </c>
      <c r="C39" s="8"/>
      <c r="D39" s="18"/>
    </row>
    <row r="40" spans="1:4" x14ac:dyDescent="0.2">
      <c r="A40" s="19"/>
      <c r="B40" s="3" t="s">
        <v>138</v>
      </c>
      <c r="C40" s="8"/>
      <c r="D40" s="18"/>
    </row>
    <row r="41" spans="1:4" x14ac:dyDescent="0.2">
      <c r="A41" s="19"/>
      <c r="B41" s="3" t="s">
        <v>130</v>
      </c>
      <c r="C41" s="8"/>
      <c r="D41" s="18"/>
    </row>
    <row r="42" spans="1:4" x14ac:dyDescent="0.2">
      <c r="A42" s="19"/>
      <c r="B42" s="3" t="s">
        <v>131</v>
      </c>
      <c r="C42" s="8"/>
      <c r="D42" s="18"/>
    </row>
    <row r="43" spans="1:4" x14ac:dyDescent="0.2">
      <c r="A43" s="19"/>
      <c r="B43" s="20" t="s">
        <v>132</v>
      </c>
      <c r="C43" s="8"/>
      <c r="D43" s="18"/>
    </row>
    <row r="44" spans="1:4" x14ac:dyDescent="0.2">
      <c r="A44" s="19"/>
      <c r="B44" s="3" t="s">
        <v>139</v>
      </c>
      <c r="C44" s="8"/>
      <c r="D44" s="18"/>
    </row>
    <row r="45" spans="1:4" x14ac:dyDescent="0.2">
      <c r="A45" s="19"/>
      <c r="B45" s="3"/>
      <c r="C45" s="8"/>
      <c r="D45" s="18"/>
    </row>
    <row r="46" spans="1:4" x14ac:dyDescent="0.2">
      <c r="A46" s="19" t="s">
        <v>140</v>
      </c>
      <c r="B46" s="3" t="s">
        <v>141</v>
      </c>
      <c r="C46" s="8">
        <v>7500000</v>
      </c>
      <c r="D46" s="18"/>
    </row>
    <row r="47" spans="1:4" x14ac:dyDescent="0.2">
      <c r="A47" s="19"/>
      <c r="B47" s="3" t="s">
        <v>142</v>
      </c>
      <c r="C47" s="8"/>
      <c r="D47" s="18"/>
    </row>
    <row r="48" spans="1:4" x14ac:dyDescent="0.2">
      <c r="A48" s="19"/>
      <c r="B48" s="3" t="s">
        <v>143</v>
      </c>
      <c r="C48" s="8"/>
      <c r="D48" s="18"/>
    </row>
    <row r="49" spans="1:4" x14ac:dyDescent="0.2">
      <c r="A49" s="19"/>
      <c r="B49" s="3" t="s">
        <v>144</v>
      </c>
      <c r="C49" s="8"/>
      <c r="D49" s="18"/>
    </row>
    <row r="50" spans="1:4" x14ac:dyDescent="0.2">
      <c r="A50" s="19"/>
      <c r="B50" s="3" t="s">
        <v>130</v>
      </c>
      <c r="C50" s="8"/>
      <c r="D50" s="18"/>
    </row>
    <row r="51" spans="1:4" x14ac:dyDescent="0.2">
      <c r="A51" s="19"/>
      <c r="B51" s="3" t="s">
        <v>145</v>
      </c>
      <c r="C51" s="8"/>
      <c r="D51" s="18"/>
    </row>
    <row r="52" spans="1:4" x14ac:dyDescent="0.2">
      <c r="A52" s="19"/>
      <c r="B52" s="20" t="s">
        <v>132</v>
      </c>
      <c r="C52" s="8"/>
      <c r="D52" s="18"/>
    </row>
    <row r="53" spans="1:4" x14ac:dyDescent="0.2">
      <c r="A53" s="19"/>
      <c r="B53" s="3" t="s">
        <v>146</v>
      </c>
      <c r="C53" s="8"/>
      <c r="D53" s="18"/>
    </row>
    <row r="54" spans="1:4" x14ac:dyDescent="0.2">
      <c r="A54" s="19"/>
      <c r="B54" s="3"/>
      <c r="C54" s="8"/>
      <c r="D54" s="18"/>
    </row>
    <row r="55" spans="1:4" x14ac:dyDescent="0.2">
      <c r="A55" s="19" t="s">
        <v>147</v>
      </c>
      <c r="B55" s="3" t="s">
        <v>148</v>
      </c>
      <c r="C55" s="8">
        <v>15000000</v>
      </c>
      <c r="D55" s="18"/>
    </row>
    <row r="56" spans="1:4" x14ac:dyDescent="0.2">
      <c r="A56" s="19"/>
      <c r="B56" s="3" t="s">
        <v>149</v>
      </c>
      <c r="C56" s="8"/>
      <c r="D56" s="18"/>
    </row>
    <row r="57" spans="1:4" x14ac:dyDescent="0.2">
      <c r="A57" s="19"/>
      <c r="B57" s="3" t="s">
        <v>150</v>
      </c>
      <c r="C57" s="8"/>
      <c r="D57" s="18"/>
    </row>
    <row r="58" spans="1:4" x14ac:dyDescent="0.2">
      <c r="A58" s="19"/>
      <c r="B58" s="3" t="s">
        <v>151</v>
      </c>
      <c r="C58" s="8"/>
      <c r="D58" s="18"/>
    </row>
    <row r="59" spans="1:4" x14ac:dyDescent="0.2">
      <c r="A59" s="19"/>
      <c r="B59" s="3" t="s">
        <v>130</v>
      </c>
      <c r="C59" s="8"/>
      <c r="D59" s="18"/>
    </row>
    <row r="60" spans="1:4" x14ac:dyDescent="0.2">
      <c r="A60" s="19"/>
      <c r="B60" s="3" t="s">
        <v>145</v>
      </c>
      <c r="C60" s="8"/>
      <c r="D60" s="18"/>
    </row>
    <row r="61" spans="1:4" x14ac:dyDescent="0.2">
      <c r="A61" s="19"/>
      <c r="B61" s="20" t="s">
        <v>132</v>
      </c>
      <c r="C61" s="8"/>
      <c r="D61" s="18"/>
    </row>
    <row r="62" spans="1:4" x14ac:dyDescent="0.2">
      <c r="A62" s="19"/>
      <c r="B62" s="3" t="s">
        <v>152</v>
      </c>
      <c r="C62" s="8"/>
      <c r="D62" s="18"/>
    </row>
    <row r="63" spans="1:4" x14ac:dyDescent="0.2">
      <c r="A63" s="19"/>
      <c r="B63" s="3"/>
      <c r="C63" s="8"/>
      <c r="D63" s="18"/>
    </row>
    <row r="64" spans="1:4" x14ac:dyDescent="0.2">
      <c r="A64" s="19" t="s">
        <v>153</v>
      </c>
      <c r="B64" s="3" t="s">
        <v>154</v>
      </c>
      <c r="C64" s="8"/>
      <c r="D64" s="18"/>
    </row>
    <row r="65" spans="1:4" x14ac:dyDescent="0.2">
      <c r="A65" s="19"/>
      <c r="B65" s="3" t="s">
        <v>155</v>
      </c>
      <c r="C65" s="8"/>
      <c r="D65" s="18"/>
    </row>
    <row r="66" spans="1:4" x14ac:dyDescent="0.2">
      <c r="A66" s="19"/>
      <c r="B66" s="3" t="s">
        <v>156</v>
      </c>
      <c r="C66" s="8"/>
      <c r="D66" s="18"/>
    </row>
    <row r="67" spans="1:4" x14ac:dyDescent="0.2">
      <c r="A67" s="19"/>
      <c r="B67" s="3"/>
      <c r="C67" s="8"/>
      <c r="D67" s="18"/>
    </row>
    <row r="68" spans="1:4" x14ac:dyDescent="0.2">
      <c r="A68" s="19" t="s">
        <v>157</v>
      </c>
      <c r="B68" s="3" t="s">
        <v>158</v>
      </c>
      <c r="C68" s="8"/>
      <c r="D68" s="18"/>
    </row>
    <row r="69" spans="1:4" ht="15.75" thickBot="1" x14ac:dyDescent="0.25">
      <c r="A69" s="21"/>
      <c r="B69" s="22"/>
      <c r="C69" s="7">
        <v>47500000</v>
      </c>
      <c r="D69" s="18"/>
    </row>
    <row r="73" spans="1:4" x14ac:dyDescent="0.2">
      <c r="A73" s="1" t="s">
        <v>120</v>
      </c>
      <c r="B73" s="1"/>
      <c r="C73" s="1"/>
    </row>
    <row r="74" spans="1:4" x14ac:dyDescent="0.2">
      <c r="A74" s="1" t="s">
        <v>159</v>
      </c>
      <c r="B74" s="1"/>
      <c r="C74" s="1"/>
    </row>
    <row r="75" spans="1:4" x14ac:dyDescent="0.2">
      <c r="A75" s="1" t="s">
        <v>28</v>
      </c>
      <c r="B75" s="1"/>
      <c r="C75" s="1"/>
    </row>
    <row r="77" spans="1:4" x14ac:dyDescent="0.2">
      <c r="A77" s="4" t="s">
        <v>122</v>
      </c>
      <c r="B77" s="12" t="s">
        <v>160</v>
      </c>
      <c r="C77" s="23" t="s">
        <v>11</v>
      </c>
      <c r="D77" s="13"/>
    </row>
    <row r="78" spans="1:4" x14ac:dyDescent="0.2">
      <c r="A78" s="4" t="s">
        <v>161</v>
      </c>
      <c r="B78" s="12"/>
      <c r="C78" s="24"/>
      <c r="D78" s="13"/>
    </row>
    <row r="79" spans="1:4" x14ac:dyDescent="0.2">
      <c r="A79" s="3" t="s">
        <v>162</v>
      </c>
      <c r="B79" s="3" t="s">
        <v>163</v>
      </c>
      <c r="C79" s="8">
        <v>24000000</v>
      </c>
      <c r="D79" s="18"/>
    </row>
    <row r="80" spans="1:4" x14ac:dyDescent="0.2">
      <c r="A80" s="3"/>
      <c r="B80" s="3" t="s">
        <v>164</v>
      </c>
      <c r="C80" s="8"/>
      <c r="D80" s="18"/>
    </row>
    <row r="81" spans="1:4" x14ac:dyDescent="0.2">
      <c r="A81" s="3"/>
      <c r="B81" s="3" t="s">
        <v>165</v>
      </c>
      <c r="C81" s="8"/>
      <c r="D81" s="18"/>
    </row>
    <row r="82" spans="1:4" x14ac:dyDescent="0.2">
      <c r="A82" s="3"/>
      <c r="B82" s="3" t="s">
        <v>166</v>
      </c>
      <c r="C82" s="8"/>
      <c r="D82" s="18"/>
    </row>
    <row r="83" spans="1:4" x14ac:dyDescent="0.2">
      <c r="A83" s="3"/>
      <c r="B83" s="3" t="s">
        <v>167</v>
      </c>
      <c r="C83" s="8"/>
      <c r="D83" s="18"/>
    </row>
    <row r="84" spans="1:4" x14ac:dyDescent="0.2">
      <c r="A84" s="3"/>
      <c r="B84" s="3" t="s">
        <v>168</v>
      </c>
      <c r="C84" s="8"/>
      <c r="D84" s="18"/>
    </row>
    <row r="85" spans="1:4" x14ac:dyDescent="0.2">
      <c r="A85" s="3"/>
      <c r="B85" s="20" t="s">
        <v>169</v>
      </c>
      <c r="C85" s="8"/>
      <c r="D85" s="18"/>
    </row>
    <row r="86" spans="1:4" x14ac:dyDescent="0.2">
      <c r="A86" s="3"/>
      <c r="B86" s="3" t="s">
        <v>170</v>
      </c>
      <c r="C86" s="8"/>
      <c r="D86" s="18"/>
    </row>
    <row r="87" spans="1:4" x14ac:dyDescent="0.2">
      <c r="A87" s="3"/>
      <c r="B87" s="3"/>
      <c r="C87" s="8"/>
      <c r="D87" s="18"/>
    </row>
    <row r="88" spans="1:4" x14ac:dyDescent="0.2">
      <c r="A88" s="3" t="s">
        <v>171</v>
      </c>
      <c r="B88" s="3" t="s">
        <v>172</v>
      </c>
      <c r="C88" s="8">
        <v>16000000</v>
      </c>
      <c r="D88" s="18"/>
    </row>
    <row r="89" spans="1:4" x14ac:dyDescent="0.2">
      <c r="A89" s="3"/>
      <c r="B89" s="3" t="s">
        <v>173</v>
      </c>
      <c r="C89" s="8"/>
      <c r="D89" s="18"/>
    </row>
    <row r="90" spans="1:4" x14ac:dyDescent="0.2">
      <c r="A90" s="3"/>
      <c r="B90" s="3" t="s">
        <v>174</v>
      </c>
      <c r="C90" s="8"/>
      <c r="D90" s="18"/>
    </row>
    <row r="91" spans="1:4" x14ac:dyDescent="0.2">
      <c r="A91" s="3"/>
      <c r="B91" s="3" t="s">
        <v>175</v>
      </c>
      <c r="C91" s="8"/>
      <c r="D91" s="18"/>
    </row>
    <row r="92" spans="1:4" x14ac:dyDescent="0.2">
      <c r="A92" s="3"/>
      <c r="B92" s="3" t="s">
        <v>130</v>
      </c>
      <c r="C92" s="8"/>
      <c r="D92" s="18"/>
    </row>
    <row r="93" spans="1:4" x14ac:dyDescent="0.2">
      <c r="A93" s="3"/>
      <c r="B93" s="3" t="s">
        <v>168</v>
      </c>
      <c r="C93" s="8"/>
      <c r="D93" s="18"/>
    </row>
    <row r="94" spans="1:4" x14ac:dyDescent="0.2">
      <c r="A94" s="3"/>
      <c r="B94" s="20" t="s">
        <v>169</v>
      </c>
      <c r="C94" s="8"/>
      <c r="D94" s="18"/>
    </row>
    <row r="95" spans="1:4" x14ac:dyDescent="0.2">
      <c r="A95" s="3"/>
      <c r="B95" s="3" t="s">
        <v>176</v>
      </c>
      <c r="C95" s="8"/>
      <c r="D95" s="18"/>
    </row>
    <row r="96" spans="1:4" x14ac:dyDescent="0.2">
      <c r="A96" s="3"/>
      <c r="B96" s="3"/>
      <c r="C96" s="8"/>
      <c r="D96" s="18"/>
    </row>
    <row r="97" spans="1:4" x14ac:dyDescent="0.2">
      <c r="A97" s="3" t="s">
        <v>177</v>
      </c>
      <c r="B97" s="3" t="s">
        <v>178</v>
      </c>
      <c r="C97" s="8">
        <v>35000000</v>
      </c>
      <c r="D97" s="18"/>
    </row>
    <row r="98" spans="1:4" x14ac:dyDescent="0.2">
      <c r="A98" s="3"/>
      <c r="B98" s="3" t="s">
        <v>179</v>
      </c>
      <c r="C98" s="8"/>
      <c r="D98" s="18"/>
    </row>
    <row r="99" spans="1:4" x14ac:dyDescent="0.2">
      <c r="A99" s="3"/>
      <c r="B99" s="3" t="s">
        <v>180</v>
      </c>
      <c r="C99" s="8"/>
      <c r="D99" s="18"/>
    </row>
    <row r="100" spans="1:4" x14ac:dyDescent="0.2">
      <c r="A100" s="3"/>
      <c r="B100" s="3" t="s">
        <v>181</v>
      </c>
      <c r="C100" s="8"/>
      <c r="D100" s="18"/>
    </row>
    <row r="101" spans="1:4" x14ac:dyDescent="0.2">
      <c r="A101" s="3"/>
      <c r="B101" s="3" t="s">
        <v>167</v>
      </c>
      <c r="C101" s="8"/>
      <c r="D101" s="18"/>
    </row>
    <row r="102" spans="1:4" x14ac:dyDescent="0.2">
      <c r="A102" s="3"/>
      <c r="B102" s="3" t="s">
        <v>168</v>
      </c>
      <c r="C102" s="8"/>
      <c r="D102" s="18"/>
    </row>
    <row r="103" spans="1:4" x14ac:dyDescent="0.2">
      <c r="A103" s="3"/>
      <c r="B103" s="20" t="s">
        <v>169</v>
      </c>
      <c r="C103" s="8"/>
      <c r="D103" s="18"/>
    </row>
    <row r="104" spans="1:4" x14ac:dyDescent="0.2">
      <c r="A104" s="3"/>
      <c r="B104" s="3" t="s">
        <v>182</v>
      </c>
      <c r="C104" s="8"/>
      <c r="D104" s="18"/>
    </row>
    <row r="105" spans="1:4" x14ac:dyDescent="0.2">
      <c r="A105" s="3"/>
      <c r="B105" s="3"/>
      <c r="C105" s="8">
        <v>75000000</v>
      </c>
      <c r="D105" s="18"/>
    </row>
    <row r="106" spans="1:4" x14ac:dyDescent="0.2">
      <c r="D106" s="9"/>
    </row>
    <row r="107" spans="1:4" x14ac:dyDescent="0.2">
      <c r="D107" s="9"/>
    </row>
    <row r="108" spans="1:4" x14ac:dyDescent="0.2">
      <c r="D108" s="9"/>
    </row>
    <row r="109" spans="1:4" x14ac:dyDescent="0.2">
      <c r="D109" s="9"/>
    </row>
    <row r="110" spans="1:4" x14ac:dyDescent="0.2">
      <c r="D110" s="9"/>
    </row>
  </sheetData>
  <mergeCells count="14">
    <mergeCell ref="B77:B78"/>
    <mergeCell ref="C77:C78"/>
    <mergeCell ref="A24:C24"/>
    <mergeCell ref="B26:B27"/>
    <mergeCell ref="C26:C27"/>
    <mergeCell ref="A73:C73"/>
    <mergeCell ref="A74:C74"/>
    <mergeCell ref="A75:C75"/>
    <mergeCell ref="A1:H1"/>
    <mergeCell ref="A2:H2"/>
    <mergeCell ref="A3:H3"/>
    <mergeCell ref="F5:H5"/>
    <mergeCell ref="A22:C22"/>
    <mergeCell ref="A23:C23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2"/>
  <sheetViews>
    <sheetView topLeftCell="D1" workbookViewId="0">
      <selection activeCell="K12" sqref="K12"/>
    </sheetView>
  </sheetViews>
  <sheetFormatPr defaultColWidth="9.140625" defaultRowHeight="15" x14ac:dyDescent="0.2"/>
  <cols>
    <col min="1" max="1" width="9.140625" style="32"/>
    <col min="2" max="2" width="12.7109375" style="32" bestFit="1" customWidth="1"/>
    <col min="3" max="3" width="9.7109375" style="32" customWidth="1"/>
    <col min="4" max="4" width="44.42578125" style="32" bestFit="1" customWidth="1"/>
    <col min="5" max="5" width="4.7109375" style="32" bestFit="1" customWidth="1"/>
    <col min="6" max="7" width="17.140625" style="32" bestFit="1" customWidth="1"/>
    <col min="8" max="9" width="16.7109375" style="32" customWidth="1"/>
    <col min="10" max="16384" width="9.140625" style="32"/>
  </cols>
  <sheetData>
    <row r="1" spans="2:9" x14ac:dyDescent="0.2">
      <c r="B1" s="33"/>
      <c r="C1" s="33"/>
      <c r="D1" s="33"/>
      <c r="E1" s="33"/>
      <c r="F1" s="33"/>
      <c r="G1" s="33"/>
      <c r="H1" s="33"/>
      <c r="I1" s="33"/>
    </row>
    <row r="2" spans="2:9" x14ac:dyDescent="0.2">
      <c r="B2" s="33"/>
      <c r="C2" s="33"/>
      <c r="D2" s="33"/>
      <c r="E2" s="33"/>
      <c r="F2" s="33"/>
      <c r="G2" s="33"/>
      <c r="H2" s="33"/>
      <c r="I2" s="33"/>
    </row>
    <row r="3" spans="2:9" x14ac:dyDescent="0.2">
      <c r="B3" s="34" t="s">
        <v>26</v>
      </c>
      <c r="C3" s="34"/>
      <c r="D3" s="34"/>
      <c r="E3" s="34"/>
      <c r="F3" s="34"/>
      <c r="G3" s="34"/>
      <c r="H3" s="34"/>
      <c r="I3" s="34"/>
    </row>
    <row r="4" spans="2:9" x14ac:dyDescent="0.2">
      <c r="B4" s="34" t="s">
        <v>183</v>
      </c>
      <c r="C4" s="34"/>
      <c r="D4" s="34"/>
      <c r="E4" s="34"/>
      <c r="F4" s="34"/>
      <c r="G4" s="34"/>
      <c r="H4" s="34"/>
      <c r="I4" s="34"/>
    </row>
    <row r="5" spans="2:9" x14ac:dyDescent="0.2">
      <c r="B5" s="34" t="s">
        <v>184</v>
      </c>
      <c r="C5" s="34"/>
      <c r="D5" s="34"/>
      <c r="E5" s="34"/>
      <c r="F5" s="34"/>
      <c r="G5" s="34"/>
      <c r="H5" s="34"/>
      <c r="I5" s="34"/>
    </row>
    <row r="7" spans="2:9" x14ac:dyDescent="0.2">
      <c r="B7" s="35" t="s">
        <v>185</v>
      </c>
      <c r="C7" s="35"/>
      <c r="D7" s="36" t="s">
        <v>125</v>
      </c>
      <c r="E7" s="37"/>
      <c r="F7" s="37"/>
      <c r="G7" s="37"/>
      <c r="H7" s="37"/>
      <c r="I7" s="38"/>
    </row>
    <row r="8" spans="2:9" x14ac:dyDescent="0.2">
      <c r="B8" s="35" t="s">
        <v>13</v>
      </c>
      <c r="C8" s="35"/>
      <c r="D8" s="36" t="str">
        <f>VLOOKUP(D7,'[1]Data Piutang Hutang Persedian '!$A$28:$C$69,2,FALSE)</f>
        <v>PT Gunung Agung</v>
      </c>
      <c r="E8" s="37"/>
      <c r="F8" s="37"/>
      <c r="G8" s="37"/>
      <c r="H8" s="37"/>
      <c r="I8" s="38"/>
    </row>
    <row r="9" spans="2:9" x14ac:dyDescent="0.2">
      <c r="B9" s="39" t="s">
        <v>186</v>
      </c>
      <c r="C9" s="39" t="s">
        <v>18</v>
      </c>
      <c r="D9" s="39" t="s">
        <v>14</v>
      </c>
      <c r="E9" s="39" t="s">
        <v>187</v>
      </c>
      <c r="F9" s="39" t="s">
        <v>31</v>
      </c>
      <c r="G9" s="39" t="s">
        <v>32</v>
      </c>
      <c r="H9" s="39" t="s">
        <v>188</v>
      </c>
      <c r="I9" s="39"/>
    </row>
    <row r="10" spans="2:9" x14ac:dyDescent="0.2">
      <c r="B10" s="39"/>
      <c r="C10" s="39"/>
      <c r="D10" s="39"/>
      <c r="E10" s="39"/>
      <c r="F10" s="39"/>
      <c r="G10" s="39"/>
      <c r="H10" s="40" t="s">
        <v>31</v>
      </c>
      <c r="I10" s="40" t="s">
        <v>32</v>
      </c>
    </row>
    <row r="11" spans="2:9" x14ac:dyDescent="0.2">
      <c r="B11" s="41">
        <v>42005</v>
      </c>
      <c r="C11" s="42"/>
      <c r="D11" s="40" t="s">
        <v>19</v>
      </c>
      <c r="E11" s="40"/>
      <c r="F11" s="43"/>
      <c r="G11" s="43"/>
      <c r="H11" s="44">
        <f>VLOOKUP(D7,'[1]Data Piutang Hutang Persedian '!$A$28:$C$69,3,FALSE)</f>
        <v>10000000</v>
      </c>
      <c r="I11" s="43"/>
    </row>
    <row r="12" spans="2:9" x14ac:dyDescent="0.2">
      <c r="B12" s="41">
        <v>42035</v>
      </c>
      <c r="C12" s="42"/>
      <c r="D12" s="40" t="s">
        <v>189</v>
      </c>
      <c r="E12" s="40"/>
      <c r="F12" s="43">
        <f ca="1">SUMIF('[1]JU&amp;AJP'!$E$8:$G$300,'[1]Buku Pembantu Piutang '!C5,'[1]JU&amp;AJP'!$F$8:$F$299)</f>
        <v>30535000</v>
      </c>
      <c r="G12" s="43">
        <f ca="1">SUMIF('[1]JU&amp;AJP'!$E$8:$G$300,'[1]Buku Pembantu Piutang '!C5,'[1]JU&amp;AJP'!$G$8:$G$299)</f>
        <v>10000000</v>
      </c>
      <c r="H12" s="43">
        <f ca="1">IF(H11+F12&gt;I11+G12,((H11+F12)-(I11+G12)),0)</f>
        <v>30535000</v>
      </c>
      <c r="I12" s="43">
        <f ca="1">IF(I11+G12&gt;H11+F12,((I11+G12)-(H11+F12)),0)</f>
        <v>0</v>
      </c>
    </row>
    <row r="13" spans="2:9" x14ac:dyDescent="0.2">
      <c r="B13" s="42"/>
      <c r="C13" s="42"/>
      <c r="D13" s="40"/>
      <c r="E13" s="40"/>
      <c r="F13" s="43"/>
      <c r="G13" s="43"/>
      <c r="H13" s="43"/>
      <c r="I13" s="43"/>
    </row>
    <row r="14" spans="2:9" x14ac:dyDescent="0.2">
      <c r="B14" s="45"/>
      <c r="C14" s="45"/>
      <c r="F14" s="46"/>
      <c r="G14" s="46"/>
      <c r="H14" s="46"/>
      <c r="I14" s="46"/>
    </row>
    <row r="15" spans="2:9" x14ac:dyDescent="0.2">
      <c r="B15" s="47" t="s">
        <v>185</v>
      </c>
      <c r="C15" s="47"/>
      <c r="D15" s="36" t="s">
        <v>134</v>
      </c>
      <c r="E15" s="37"/>
      <c r="F15" s="48"/>
      <c r="G15" s="48"/>
      <c r="H15" s="48"/>
      <c r="I15" s="49"/>
    </row>
    <row r="16" spans="2:9" x14ac:dyDescent="0.2">
      <c r="B16" s="47" t="s">
        <v>13</v>
      </c>
      <c r="C16" s="47"/>
      <c r="D16" s="36" t="str">
        <f>VLOOKUP(D15,'[1]Data Piutang Hutang Persedian '!$A$28:$C$69,2,FALSE)</f>
        <v>Toko Buku Utama</v>
      </c>
      <c r="E16" s="37"/>
      <c r="F16" s="48"/>
      <c r="G16" s="48"/>
      <c r="H16" s="48"/>
      <c r="I16" s="49"/>
    </row>
    <row r="17" spans="2:9" x14ac:dyDescent="0.2">
      <c r="B17" s="50" t="s">
        <v>186</v>
      </c>
      <c r="C17" s="50" t="s">
        <v>18</v>
      </c>
      <c r="D17" s="39" t="s">
        <v>14</v>
      </c>
      <c r="E17" s="39" t="s">
        <v>187</v>
      </c>
      <c r="F17" s="51" t="s">
        <v>31</v>
      </c>
      <c r="G17" s="51" t="s">
        <v>32</v>
      </c>
      <c r="H17" s="51" t="s">
        <v>188</v>
      </c>
      <c r="I17" s="51"/>
    </row>
    <row r="18" spans="2:9" x14ac:dyDescent="0.2">
      <c r="B18" s="50"/>
      <c r="C18" s="50"/>
      <c r="D18" s="39"/>
      <c r="E18" s="39"/>
      <c r="F18" s="51"/>
      <c r="G18" s="51"/>
      <c r="H18" s="43" t="s">
        <v>31</v>
      </c>
      <c r="I18" s="43" t="s">
        <v>32</v>
      </c>
    </row>
    <row r="19" spans="2:9" x14ac:dyDescent="0.2">
      <c r="B19" s="41">
        <v>42005</v>
      </c>
      <c r="C19" s="42"/>
      <c r="D19" s="40" t="s">
        <v>19</v>
      </c>
      <c r="E19" s="40"/>
      <c r="F19" s="43"/>
      <c r="G19" s="43"/>
      <c r="H19" s="44">
        <f>VLOOKUP(D15,'[1]Data Piutang Hutang Persedian '!$A$28:$C$69,3,FALSE)</f>
        <v>15000000</v>
      </c>
      <c r="I19" s="43"/>
    </row>
    <row r="20" spans="2:9" x14ac:dyDescent="0.2">
      <c r="B20" s="41">
        <v>42035</v>
      </c>
      <c r="C20" s="42"/>
      <c r="D20" s="40" t="s">
        <v>189</v>
      </c>
      <c r="E20" s="40"/>
      <c r="F20" s="43">
        <f ca="1">SUMIF('[1]JU&amp;AJP'!$E$8:$G$300,'[1]Buku Pembantu Piutang '!C13,'[1]JU&amp;AJP'!$F$8:$F$299)</f>
        <v>29425000</v>
      </c>
      <c r="G20" s="43">
        <f ca="1">SUMIF('[1]JU&amp;AJP'!$E$8:$G$300,'[1]Buku Pembantu Piutang '!C13,'[1]JU&amp;AJP'!$G$8:$G$299)</f>
        <v>16925000</v>
      </c>
      <c r="H20" s="43">
        <f ca="1">IF(H19+F20&gt;I19+G20,((H19+F20)-(I19+G20)),0)</f>
        <v>27500000</v>
      </c>
      <c r="I20" s="43">
        <f ca="1">IF(I19+G20&gt;H19+F20,((I19+G20)-(H19+F20)),0)</f>
        <v>0</v>
      </c>
    </row>
    <row r="21" spans="2:9" x14ac:dyDescent="0.2">
      <c r="B21" s="42"/>
      <c r="C21" s="42"/>
      <c r="D21" s="40"/>
      <c r="E21" s="40"/>
      <c r="F21" s="43"/>
      <c r="G21" s="43"/>
      <c r="H21" s="43"/>
      <c r="I21" s="43"/>
    </row>
    <row r="22" spans="2:9" x14ac:dyDescent="0.2">
      <c r="B22" s="45"/>
      <c r="C22" s="45"/>
      <c r="F22" s="46"/>
      <c r="G22" s="46"/>
      <c r="H22" s="46"/>
      <c r="I22" s="46"/>
    </row>
    <row r="23" spans="2:9" x14ac:dyDescent="0.2">
      <c r="B23" s="47" t="s">
        <v>185</v>
      </c>
      <c r="C23" s="47"/>
      <c r="D23" s="36" t="s">
        <v>140</v>
      </c>
      <c r="E23" s="37"/>
      <c r="F23" s="48"/>
      <c r="G23" s="48"/>
      <c r="H23" s="48"/>
      <c r="I23" s="49"/>
    </row>
    <row r="24" spans="2:9" x14ac:dyDescent="0.2">
      <c r="B24" s="47" t="s">
        <v>13</v>
      </c>
      <c r="C24" s="47"/>
      <c r="D24" s="36" t="str">
        <f>VLOOKUP(D23,'[1]Data Piutang Hutang Persedian '!$A$28:$C$69,2,FALSE)</f>
        <v>CV Mebel Abadi</v>
      </c>
      <c r="E24" s="37"/>
      <c r="F24" s="48"/>
      <c r="G24" s="48"/>
      <c r="H24" s="48"/>
      <c r="I24" s="49"/>
    </row>
    <row r="25" spans="2:9" x14ac:dyDescent="0.2">
      <c r="B25" s="50" t="s">
        <v>186</v>
      </c>
      <c r="C25" s="50" t="s">
        <v>18</v>
      </c>
      <c r="D25" s="39" t="s">
        <v>14</v>
      </c>
      <c r="E25" s="39" t="s">
        <v>187</v>
      </c>
      <c r="F25" s="51" t="s">
        <v>31</v>
      </c>
      <c r="G25" s="51" t="s">
        <v>32</v>
      </c>
      <c r="H25" s="51" t="s">
        <v>188</v>
      </c>
      <c r="I25" s="51"/>
    </row>
    <row r="26" spans="2:9" x14ac:dyDescent="0.2">
      <c r="B26" s="50"/>
      <c r="C26" s="50"/>
      <c r="D26" s="39"/>
      <c r="E26" s="39"/>
      <c r="F26" s="51"/>
      <c r="G26" s="51"/>
      <c r="H26" s="43" t="s">
        <v>31</v>
      </c>
      <c r="I26" s="43" t="s">
        <v>32</v>
      </c>
    </row>
    <row r="27" spans="2:9" x14ac:dyDescent="0.2">
      <c r="B27" s="41">
        <v>42005</v>
      </c>
      <c r="C27" s="42"/>
      <c r="D27" s="40" t="s">
        <v>19</v>
      </c>
      <c r="E27" s="40"/>
      <c r="F27" s="43"/>
      <c r="G27" s="43"/>
      <c r="H27" s="44">
        <f>VLOOKUP(D23,'[1]Data Piutang Hutang Persedian '!$A$28:$C$69,3,FALSE)</f>
        <v>7500000</v>
      </c>
      <c r="I27" s="43"/>
    </row>
    <row r="28" spans="2:9" x14ac:dyDescent="0.2">
      <c r="B28" s="41">
        <v>42035</v>
      </c>
      <c r="C28" s="42"/>
      <c r="D28" s="40" t="s">
        <v>189</v>
      </c>
      <c r="E28" s="40"/>
      <c r="F28" s="43">
        <f ca="1">SUMIF('[1]JU&amp;AJP'!$E$8:$G$300,'[1]Buku Pembantu Piutang '!C21,'[1]JU&amp;AJP'!$F$8:$F$299)</f>
        <v>0</v>
      </c>
      <c r="G28" s="43">
        <f ca="1">SUMIF('[1]JU&amp;AJP'!$E$8:$G$300,'[1]Buku Pembantu Piutang '!C21,'[1]JU&amp;AJP'!$G$8:$G$299)</f>
        <v>7500000</v>
      </c>
      <c r="H28" s="43">
        <f ca="1">IF(H27+F28&gt;I27+G28,((H27+F28)-(I27+G28)),0)</f>
        <v>0</v>
      </c>
      <c r="I28" s="43">
        <f ca="1">IF(I27+G28&gt;H27+F28,((I27+G28)-(H27+F28)),0)</f>
        <v>0</v>
      </c>
    </row>
    <row r="29" spans="2:9" x14ac:dyDescent="0.2">
      <c r="B29" s="42"/>
      <c r="C29" s="42"/>
      <c r="D29" s="40"/>
      <c r="E29" s="40"/>
      <c r="F29" s="43"/>
      <c r="G29" s="43"/>
      <c r="H29" s="43"/>
      <c r="I29" s="43"/>
    </row>
    <row r="30" spans="2:9" x14ac:dyDescent="0.2">
      <c r="B30" s="45"/>
      <c r="C30" s="45"/>
      <c r="F30" s="46"/>
      <c r="G30" s="46"/>
      <c r="H30" s="46"/>
      <c r="I30" s="46"/>
    </row>
    <row r="31" spans="2:9" x14ac:dyDescent="0.2">
      <c r="B31" s="47" t="s">
        <v>185</v>
      </c>
      <c r="C31" s="47"/>
      <c r="D31" s="36" t="s">
        <v>147</v>
      </c>
      <c r="E31" s="37"/>
      <c r="F31" s="48"/>
      <c r="G31" s="48"/>
      <c r="H31" s="48"/>
      <c r="I31" s="49"/>
    </row>
    <row r="32" spans="2:9" x14ac:dyDescent="0.2">
      <c r="B32" s="47" t="s">
        <v>13</v>
      </c>
      <c r="C32" s="47"/>
      <c r="D32" s="36" t="str">
        <f>VLOOKUP(D31,'[1]Data Piutang Hutang Persedian '!$A$28:$C$69,2,FALSE)</f>
        <v>CV Sembilan Sembilan</v>
      </c>
      <c r="E32" s="37"/>
      <c r="F32" s="48"/>
      <c r="G32" s="48"/>
      <c r="H32" s="48"/>
      <c r="I32" s="49"/>
    </row>
    <row r="33" spans="2:9" x14ac:dyDescent="0.2">
      <c r="B33" s="50" t="s">
        <v>186</v>
      </c>
      <c r="C33" s="50" t="s">
        <v>18</v>
      </c>
      <c r="D33" s="39" t="s">
        <v>14</v>
      </c>
      <c r="E33" s="39" t="s">
        <v>187</v>
      </c>
      <c r="F33" s="51" t="s">
        <v>31</v>
      </c>
      <c r="G33" s="51" t="s">
        <v>32</v>
      </c>
      <c r="H33" s="51" t="s">
        <v>188</v>
      </c>
      <c r="I33" s="51"/>
    </row>
    <row r="34" spans="2:9" x14ac:dyDescent="0.2">
      <c r="B34" s="50"/>
      <c r="C34" s="50"/>
      <c r="D34" s="39"/>
      <c r="E34" s="39"/>
      <c r="F34" s="51"/>
      <c r="G34" s="51"/>
      <c r="H34" s="43" t="s">
        <v>31</v>
      </c>
      <c r="I34" s="43" t="s">
        <v>32</v>
      </c>
    </row>
    <row r="35" spans="2:9" x14ac:dyDescent="0.2">
      <c r="B35" s="41">
        <v>42005</v>
      </c>
      <c r="C35" s="42"/>
      <c r="D35" s="40" t="s">
        <v>19</v>
      </c>
      <c r="E35" s="40"/>
      <c r="F35" s="43"/>
      <c r="G35" s="43"/>
      <c r="H35" s="44">
        <f>VLOOKUP(D31,'[1]Data Piutang Hutang Persedian '!$A$28:$C$69,3,FALSE)</f>
        <v>15000000</v>
      </c>
      <c r="I35" s="43"/>
    </row>
    <row r="36" spans="2:9" x14ac:dyDescent="0.2">
      <c r="B36" s="41">
        <v>42035</v>
      </c>
      <c r="C36" s="42"/>
      <c r="D36" s="40" t="s">
        <v>189</v>
      </c>
      <c r="E36" s="40"/>
      <c r="F36" s="43">
        <f ca="1">SUMIF('[1]JU&amp;AJP'!$E$8:$G$300,'[1]Buku Pembantu Piutang '!C29,'[1]JU&amp;AJP'!$F$8:$F$299)</f>
        <v>0</v>
      </c>
      <c r="G36" s="43">
        <f ca="1">SUMIF('[1]JU&amp;AJP'!$E$8:$G$300,'[1]Buku Pembantu Piutang '!C29,'[1]JU&amp;AJP'!$G$8:$G$299)</f>
        <v>15000000</v>
      </c>
      <c r="H36" s="43">
        <f ca="1">IF(H35+F36&gt;I35+G36,((H35+F36)-(I35+G36)),0)</f>
        <v>0</v>
      </c>
      <c r="I36" s="43">
        <f ca="1">IF(I35+G36&gt;H35+F36,((I35+G36)-(H35+F36)),0)</f>
        <v>0</v>
      </c>
    </row>
    <row r="37" spans="2:9" x14ac:dyDescent="0.2">
      <c r="B37" s="42"/>
      <c r="C37" s="42"/>
      <c r="D37" s="40"/>
      <c r="E37" s="40"/>
      <c r="F37" s="43"/>
      <c r="G37" s="43"/>
      <c r="H37" s="43"/>
      <c r="I37" s="43"/>
    </row>
    <row r="38" spans="2:9" x14ac:dyDescent="0.2">
      <c r="B38" s="45"/>
      <c r="C38" s="45"/>
      <c r="F38" s="46"/>
      <c r="G38" s="46"/>
      <c r="H38" s="46"/>
      <c r="I38" s="46"/>
    </row>
    <row r="39" spans="2:9" x14ac:dyDescent="0.2">
      <c r="B39" s="47" t="s">
        <v>185</v>
      </c>
      <c r="C39" s="47"/>
      <c r="D39" s="52" t="s">
        <v>157</v>
      </c>
      <c r="E39" s="37"/>
      <c r="F39" s="48"/>
      <c r="G39" s="48"/>
      <c r="H39" s="48"/>
      <c r="I39" s="49"/>
    </row>
    <row r="40" spans="2:9" x14ac:dyDescent="0.2">
      <c r="B40" s="47" t="s">
        <v>13</v>
      </c>
      <c r="C40" s="47"/>
      <c r="D40" s="36" t="str">
        <f>VLOOKUP(D39,'[1]Data Piutang Hutang Persedian '!$A$28:$C$69,2,FALSE)</f>
        <v>Dakum Nasution (Karyawan Bag. Gudang)</v>
      </c>
      <c r="E40" s="37"/>
      <c r="F40" s="48"/>
      <c r="G40" s="48"/>
      <c r="H40" s="48"/>
      <c r="I40" s="49"/>
    </row>
    <row r="41" spans="2:9" x14ac:dyDescent="0.2">
      <c r="B41" s="50" t="s">
        <v>186</v>
      </c>
      <c r="C41" s="50" t="s">
        <v>18</v>
      </c>
      <c r="D41" s="39" t="s">
        <v>14</v>
      </c>
      <c r="E41" s="39" t="s">
        <v>187</v>
      </c>
      <c r="F41" s="51" t="s">
        <v>31</v>
      </c>
      <c r="G41" s="51" t="s">
        <v>32</v>
      </c>
      <c r="H41" s="51" t="s">
        <v>188</v>
      </c>
      <c r="I41" s="51"/>
    </row>
    <row r="42" spans="2:9" x14ac:dyDescent="0.2">
      <c r="B42" s="50"/>
      <c r="C42" s="50"/>
      <c r="D42" s="39"/>
      <c r="E42" s="39"/>
      <c r="F42" s="51"/>
      <c r="G42" s="51"/>
      <c r="H42" s="43" t="s">
        <v>31</v>
      </c>
      <c r="I42" s="43" t="s">
        <v>32</v>
      </c>
    </row>
    <row r="43" spans="2:9" x14ac:dyDescent="0.2">
      <c r="B43" s="41">
        <v>42005</v>
      </c>
      <c r="C43" s="42"/>
      <c r="D43" s="40" t="s">
        <v>19</v>
      </c>
      <c r="E43" s="40"/>
      <c r="F43" s="43"/>
      <c r="G43" s="43"/>
      <c r="H43" s="44">
        <f>VLOOKUP(D39,'[1]Data Piutang Hutang Persedian '!$A$28:$C$69,3,FALSE)</f>
        <v>0</v>
      </c>
      <c r="I43" s="43"/>
    </row>
    <row r="44" spans="2:9" x14ac:dyDescent="0.2">
      <c r="B44" s="41">
        <v>42035</v>
      </c>
      <c r="C44" s="42"/>
      <c r="D44" s="40" t="s">
        <v>189</v>
      </c>
      <c r="E44" s="40"/>
      <c r="F44" s="43">
        <f ca="1">SUMIF('[1]JU&amp;AJP'!$E$8:$G$300,'[1]Buku Pembantu Piutang '!C37,'[1]JU&amp;AJP'!$F$8:$F$299)</f>
        <v>2500000</v>
      </c>
      <c r="G44" s="43">
        <f ca="1">SUMIF('[1]JU&amp;AJP'!$E$8:$G$300,'[1]Buku Pembantu Piutang '!C37,'[1]JU&amp;AJP'!$G$8:$G$299)</f>
        <v>500000</v>
      </c>
      <c r="H44" s="43">
        <f ca="1">IF(H43+F44&gt;I43+G44,((H43+F44)-(I43+G44)),0)</f>
        <v>2000000</v>
      </c>
      <c r="I44" s="43">
        <f ca="1">IF(I43+G44&gt;H43+F44,((I43+G44)-(H43+F44)),0)</f>
        <v>0</v>
      </c>
    </row>
    <row r="45" spans="2:9" x14ac:dyDescent="0.2">
      <c r="B45" s="42"/>
      <c r="C45" s="42"/>
      <c r="D45" s="40"/>
      <c r="E45" s="40"/>
      <c r="F45" s="43"/>
      <c r="G45" s="43"/>
      <c r="H45" s="43"/>
      <c r="I45" s="43"/>
    </row>
    <row r="46" spans="2:9" x14ac:dyDescent="0.2">
      <c r="B46" s="45"/>
      <c r="C46" s="45"/>
      <c r="F46" s="46"/>
      <c r="G46" s="46"/>
      <c r="H46" s="46"/>
      <c r="I46" s="46"/>
    </row>
    <row r="47" spans="2:9" x14ac:dyDescent="0.2">
      <c r="B47" s="45"/>
      <c r="C47" s="45"/>
      <c r="F47" s="46"/>
      <c r="G47" s="46"/>
      <c r="H47" s="46"/>
      <c r="I47" s="46"/>
    </row>
    <row r="48" spans="2:9" x14ac:dyDescent="0.2">
      <c r="B48" s="45"/>
      <c r="C48" s="45"/>
      <c r="F48" s="46"/>
      <c r="G48" s="46"/>
      <c r="H48" s="46"/>
      <c r="I48" s="46"/>
    </row>
    <row r="49" spans="2:9" x14ac:dyDescent="0.2">
      <c r="B49" s="45"/>
      <c r="C49" s="45"/>
      <c r="F49" s="46"/>
      <c r="G49" s="46"/>
      <c r="H49" s="46"/>
      <c r="I49" s="46"/>
    </row>
    <row r="50" spans="2:9" x14ac:dyDescent="0.2">
      <c r="B50" s="45"/>
      <c r="C50" s="45"/>
      <c r="F50" s="46"/>
      <c r="G50" s="46"/>
      <c r="H50" s="46"/>
      <c r="I50" s="46"/>
    </row>
    <row r="51" spans="2:9" x14ac:dyDescent="0.2">
      <c r="B51" s="45"/>
      <c r="C51" s="45"/>
      <c r="F51" s="46"/>
      <c r="G51" s="46"/>
      <c r="H51" s="46"/>
      <c r="I51" s="46"/>
    </row>
    <row r="52" spans="2:9" x14ac:dyDescent="0.2">
      <c r="B52" s="45"/>
      <c r="C52" s="45"/>
      <c r="F52" s="46"/>
      <c r="G52" s="46"/>
      <c r="H52" s="46"/>
      <c r="I52" s="46"/>
    </row>
    <row r="53" spans="2:9" x14ac:dyDescent="0.2">
      <c r="B53" s="45"/>
      <c r="C53" s="45"/>
      <c r="F53" s="46"/>
      <c r="G53" s="46"/>
      <c r="H53" s="46"/>
      <c r="I53" s="46"/>
    </row>
    <row r="54" spans="2:9" x14ac:dyDescent="0.2">
      <c r="B54" s="45"/>
      <c r="C54" s="45"/>
      <c r="F54" s="46"/>
      <c r="G54" s="46"/>
      <c r="H54" s="46"/>
      <c r="I54" s="46"/>
    </row>
    <row r="55" spans="2:9" x14ac:dyDescent="0.2">
      <c r="B55" s="45"/>
      <c r="C55" s="45"/>
      <c r="F55" s="46"/>
      <c r="G55" s="46"/>
      <c r="H55" s="46"/>
      <c r="I55" s="46"/>
    </row>
    <row r="56" spans="2:9" x14ac:dyDescent="0.2">
      <c r="F56" s="46"/>
      <c r="G56" s="46"/>
      <c r="H56" s="46"/>
      <c r="I56" s="46"/>
    </row>
    <row r="57" spans="2:9" x14ac:dyDescent="0.2">
      <c r="F57" s="46"/>
      <c r="G57" s="46"/>
      <c r="H57" s="46"/>
      <c r="I57" s="46"/>
    </row>
    <row r="58" spans="2:9" x14ac:dyDescent="0.2">
      <c r="F58" s="46"/>
      <c r="G58" s="46"/>
      <c r="H58" s="46"/>
      <c r="I58" s="46"/>
    </row>
    <row r="59" spans="2:9" x14ac:dyDescent="0.2">
      <c r="F59" s="46"/>
      <c r="G59" s="46"/>
      <c r="H59" s="46"/>
      <c r="I59" s="46"/>
    </row>
    <row r="60" spans="2:9" x14ac:dyDescent="0.2">
      <c r="F60" s="46"/>
      <c r="G60" s="46"/>
      <c r="H60" s="46"/>
      <c r="I60" s="46"/>
    </row>
    <row r="61" spans="2:9" x14ac:dyDescent="0.2">
      <c r="F61" s="46"/>
      <c r="G61" s="46"/>
      <c r="H61" s="46"/>
      <c r="I61" s="46"/>
    </row>
    <row r="62" spans="2:9" x14ac:dyDescent="0.2">
      <c r="F62" s="46"/>
      <c r="G62" s="46"/>
      <c r="H62" s="46"/>
      <c r="I62" s="46"/>
    </row>
    <row r="63" spans="2:9" x14ac:dyDescent="0.2">
      <c r="F63" s="46"/>
      <c r="G63" s="46"/>
      <c r="H63" s="46"/>
      <c r="I63" s="46"/>
    </row>
    <row r="64" spans="2:9" x14ac:dyDescent="0.2">
      <c r="F64" s="46"/>
      <c r="G64" s="46"/>
      <c r="H64" s="46"/>
      <c r="I64" s="46"/>
    </row>
    <row r="65" spans="6:9" x14ac:dyDescent="0.2">
      <c r="F65" s="46"/>
      <c r="G65" s="46"/>
      <c r="H65" s="46"/>
      <c r="I65" s="46"/>
    </row>
    <row r="66" spans="6:9" x14ac:dyDescent="0.2">
      <c r="F66" s="46"/>
      <c r="G66" s="46"/>
      <c r="H66" s="46"/>
      <c r="I66" s="46"/>
    </row>
    <row r="67" spans="6:9" x14ac:dyDescent="0.2">
      <c r="F67" s="46"/>
      <c r="G67" s="46"/>
      <c r="H67" s="46"/>
      <c r="I67" s="46"/>
    </row>
    <row r="68" spans="6:9" x14ac:dyDescent="0.2">
      <c r="F68" s="46"/>
      <c r="G68" s="46"/>
      <c r="H68" s="46"/>
      <c r="I68" s="46"/>
    </row>
    <row r="69" spans="6:9" x14ac:dyDescent="0.2">
      <c r="F69" s="46"/>
      <c r="G69" s="46"/>
      <c r="H69" s="46"/>
      <c r="I69" s="46"/>
    </row>
    <row r="70" spans="6:9" x14ac:dyDescent="0.2">
      <c r="F70" s="46"/>
      <c r="G70" s="46"/>
      <c r="H70" s="46"/>
      <c r="I70" s="46"/>
    </row>
    <row r="71" spans="6:9" x14ac:dyDescent="0.2">
      <c r="F71" s="46"/>
      <c r="G71" s="46"/>
      <c r="H71" s="46"/>
      <c r="I71" s="46"/>
    </row>
    <row r="72" spans="6:9" x14ac:dyDescent="0.2">
      <c r="F72" s="46"/>
      <c r="G72" s="46"/>
      <c r="H72" s="46"/>
      <c r="I72" s="46"/>
    </row>
  </sheetData>
  <mergeCells count="50">
    <mergeCell ref="G41:G42"/>
    <mergeCell ref="H41:I41"/>
    <mergeCell ref="B1:I1"/>
    <mergeCell ref="B2:I2"/>
    <mergeCell ref="F33:F34"/>
    <mergeCell ref="G33:G34"/>
    <mergeCell ref="H33:I33"/>
    <mergeCell ref="B39:C39"/>
    <mergeCell ref="B40:C40"/>
    <mergeCell ref="B41:B42"/>
    <mergeCell ref="C41:C42"/>
    <mergeCell ref="D41:D42"/>
    <mergeCell ref="E41:E42"/>
    <mergeCell ref="F41:F42"/>
    <mergeCell ref="B31:C31"/>
    <mergeCell ref="B32:C32"/>
    <mergeCell ref="B33:B34"/>
    <mergeCell ref="C33:C34"/>
    <mergeCell ref="D33:D34"/>
    <mergeCell ref="E33:E34"/>
    <mergeCell ref="H17:I17"/>
    <mergeCell ref="B23:C23"/>
    <mergeCell ref="B24:C24"/>
    <mergeCell ref="B25:B26"/>
    <mergeCell ref="C25:C26"/>
    <mergeCell ref="D25:D26"/>
    <mergeCell ref="E25:E26"/>
    <mergeCell ref="F25:F26"/>
    <mergeCell ref="G25:G26"/>
    <mergeCell ref="H25:I25"/>
    <mergeCell ref="G9:G10"/>
    <mergeCell ref="H9:I9"/>
    <mergeCell ref="B15:C15"/>
    <mergeCell ref="B16:C16"/>
    <mergeCell ref="B17:B18"/>
    <mergeCell ref="C17:C18"/>
    <mergeCell ref="D17:D18"/>
    <mergeCell ref="E17:E18"/>
    <mergeCell ref="F17:F18"/>
    <mergeCell ref="G17:G18"/>
    <mergeCell ref="B3:I3"/>
    <mergeCell ref="B4:I4"/>
    <mergeCell ref="B5:I5"/>
    <mergeCell ref="B7:C7"/>
    <mergeCell ref="B8:C8"/>
    <mergeCell ref="B9:B10"/>
    <mergeCell ref="C9:C10"/>
    <mergeCell ref="D9:D10"/>
    <mergeCell ref="E9:E10"/>
    <mergeCell ref="F9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49"/>
  <sheetViews>
    <sheetView zoomScale="70" zoomScaleNormal="70" workbookViewId="0">
      <selection activeCell="H21" sqref="H21"/>
    </sheetView>
  </sheetViews>
  <sheetFormatPr defaultColWidth="9.140625" defaultRowHeight="15" x14ac:dyDescent="0.2"/>
  <cols>
    <col min="1" max="1" width="9.140625" style="53"/>
    <col min="2" max="2" width="8.140625" style="53" customWidth="1"/>
    <col min="3" max="3" width="8.42578125" style="53" customWidth="1"/>
    <col min="4" max="4" width="14.7109375" style="53" customWidth="1"/>
    <col min="5" max="5" width="39" style="53" customWidth="1"/>
    <col min="6" max="6" width="6" style="53" customWidth="1"/>
    <col min="7" max="7" width="19.5703125" style="53" bestFit="1" customWidth="1"/>
    <col min="8" max="8" width="17.85546875" style="53" customWidth="1"/>
    <col min="9" max="9" width="17.28515625" style="53" customWidth="1"/>
    <col min="10" max="10" width="6.7109375" style="53" customWidth="1"/>
    <col min="11" max="11" width="16.42578125" style="53" bestFit="1" customWidth="1"/>
    <col min="12" max="12" width="17.85546875" style="53" bestFit="1" customWidth="1"/>
    <col min="13" max="13" width="7.5703125" style="53" customWidth="1"/>
    <col min="14" max="14" width="16.7109375" style="53" customWidth="1"/>
    <col min="15" max="15" width="17.85546875" style="53" bestFit="1" customWidth="1"/>
    <col min="16" max="16384" width="9.140625" style="53"/>
  </cols>
  <sheetData>
    <row r="2" spans="2:15" x14ac:dyDescent="0.2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2">
      <c r="B3" s="1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x14ac:dyDescent="0.2">
      <c r="B4" s="1" t="s">
        <v>184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x14ac:dyDescent="0.2">
      <c r="B5" s="2"/>
      <c r="C5" s="2"/>
      <c r="D5" s="2"/>
      <c r="E5" s="2"/>
      <c r="F5" s="2"/>
      <c r="G5" s="2"/>
      <c r="H5" s="2"/>
    </row>
    <row r="6" spans="2:15" x14ac:dyDescent="0.2">
      <c r="B6" s="54"/>
      <c r="C6" s="54"/>
      <c r="D6" s="54"/>
      <c r="E6" s="54"/>
      <c r="F6" s="54"/>
      <c r="G6" s="54"/>
      <c r="H6" s="54"/>
      <c r="I6" s="54" t="s">
        <v>191</v>
      </c>
      <c r="J6" s="54"/>
      <c r="K6" s="54"/>
      <c r="L6" s="54"/>
      <c r="M6" s="54"/>
      <c r="N6" s="54"/>
      <c r="O6" s="54"/>
    </row>
    <row r="7" spans="2:15" x14ac:dyDescent="0.2">
      <c r="B7" s="54"/>
      <c r="C7" s="54"/>
      <c r="D7" s="54"/>
      <c r="E7" s="54"/>
      <c r="F7" s="54"/>
      <c r="G7" s="54"/>
      <c r="H7" s="54"/>
      <c r="I7" s="55" t="s">
        <v>192</v>
      </c>
      <c r="J7" s="55" t="s">
        <v>193</v>
      </c>
      <c r="K7" s="55"/>
      <c r="L7" s="55"/>
      <c r="M7" s="55" t="s">
        <v>194</v>
      </c>
      <c r="N7" s="55"/>
      <c r="O7" s="55"/>
    </row>
    <row r="8" spans="2:15" x14ac:dyDescent="0.2">
      <c r="B8" s="56" t="s">
        <v>29</v>
      </c>
      <c r="C8" s="56" t="s">
        <v>186</v>
      </c>
      <c r="D8" s="56" t="s">
        <v>18</v>
      </c>
      <c r="E8" s="56" t="s">
        <v>195</v>
      </c>
      <c r="F8" s="56" t="s">
        <v>187</v>
      </c>
      <c r="G8" s="57" t="s">
        <v>31</v>
      </c>
      <c r="H8" s="57" t="s">
        <v>32</v>
      </c>
      <c r="I8" s="55"/>
      <c r="J8" s="56" t="s">
        <v>196</v>
      </c>
      <c r="K8" s="57" t="s">
        <v>197</v>
      </c>
      <c r="L8" s="57" t="s">
        <v>15</v>
      </c>
      <c r="M8" s="56" t="s">
        <v>196</v>
      </c>
      <c r="N8" s="57" t="s">
        <v>197</v>
      </c>
      <c r="O8" s="57" t="s">
        <v>15</v>
      </c>
    </row>
    <row r="9" spans="2:15" x14ac:dyDescent="0.2">
      <c r="B9" s="58">
        <v>11602</v>
      </c>
      <c r="C9" s="59">
        <v>38749</v>
      </c>
      <c r="D9" s="58" t="s">
        <v>198</v>
      </c>
      <c r="E9" s="60" t="str">
        <f>VLOOKUP('[1]JU&amp;AJP'!A8,'[1]Master Akun '!$A$11:$D$75,2,FALSE)</f>
        <v>Utang Muka Pembelian</v>
      </c>
      <c r="F9" s="58"/>
      <c r="G9" s="61">
        <v>6000000</v>
      </c>
      <c r="H9" s="61"/>
      <c r="I9" s="58"/>
      <c r="J9" s="58"/>
      <c r="K9" s="61"/>
      <c r="L9" s="61"/>
      <c r="M9" s="58"/>
      <c r="N9" s="61"/>
      <c r="O9" s="61"/>
    </row>
    <row r="10" spans="2:15" x14ac:dyDescent="0.2">
      <c r="B10" s="56">
        <v>11201</v>
      </c>
      <c r="C10" s="59">
        <v>38719</v>
      </c>
      <c r="D10" s="58" t="s">
        <v>198</v>
      </c>
      <c r="E10" s="60" t="str">
        <f>VLOOKUP('[1]JU&amp;AJP'!A9,'[1]Master Akun '!$A$11:$D$75,2,FALSE)</f>
        <v>Bank BCA</v>
      </c>
      <c r="F10" s="58"/>
      <c r="G10" s="61"/>
      <c r="H10" s="61">
        <v>6000000</v>
      </c>
      <c r="I10" s="58"/>
      <c r="J10" s="58"/>
      <c r="K10" s="61"/>
      <c r="L10" s="61"/>
      <c r="M10" s="58"/>
      <c r="N10" s="61"/>
      <c r="O10" s="61"/>
    </row>
    <row r="11" spans="2:15" x14ac:dyDescent="0.2">
      <c r="B11" s="58"/>
      <c r="C11" s="59"/>
      <c r="D11" s="58"/>
      <c r="E11" s="60"/>
      <c r="F11" s="58"/>
      <c r="G11" s="61"/>
      <c r="H11" s="61"/>
      <c r="I11" s="58"/>
      <c r="J11" s="58"/>
      <c r="K11" s="61"/>
      <c r="L11" s="61"/>
      <c r="M11" s="58"/>
      <c r="N11" s="61"/>
      <c r="O11" s="61"/>
    </row>
    <row r="12" spans="2:15" x14ac:dyDescent="0.2">
      <c r="B12" s="58">
        <v>21100</v>
      </c>
      <c r="C12" s="59">
        <v>38719</v>
      </c>
      <c r="D12" s="58" t="s">
        <v>199</v>
      </c>
      <c r="E12" s="60" t="str">
        <f>VLOOKUP('[1]JU&amp;AJP'!A11,'[1]Master Akun '!$A$11:$D$75,2,FALSE)</f>
        <v>Hutang Usaha</v>
      </c>
      <c r="F12" s="58" t="s">
        <v>162</v>
      </c>
      <c r="G12" s="61">
        <v>24000000</v>
      </c>
      <c r="H12" s="61"/>
      <c r="I12" s="58"/>
      <c r="J12" s="58"/>
      <c r="K12" s="61"/>
      <c r="L12" s="61"/>
      <c r="M12" s="58"/>
      <c r="N12" s="61"/>
      <c r="O12" s="61"/>
    </row>
    <row r="13" spans="2:15" x14ac:dyDescent="0.2">
      <c r="B13" s="58">
        <v>11602</v>
      </c>
      <c r="C13" s="59">
        <v>38719</v>
      </c>
      <c r="D13" s="58" t="s">
        <v>199</v>
      </c>
      <c r="E13" s="60" t="str">
        <f>VLOOKUP('[1]JU&amp;AJP'!A12,'[1]Master Akun '!$A$11:$D$75,2,FALSE)</f>
        <v>Utang Muka Pembelian</v>
      </c>
      <c r="F13" s="58"/>
      <c r="G13" s="61"/>
      <c r="H13" s="61">
        <v>24000000</v>
      </c>
      <c r="I13" s="58"/>
      <c r="J13" s="58"/>
      <c r="K13" s="61"/>
      <c r="L13" s="61"/>
      <c r="M13" s="58"/>
      <c r="N13" s="61"/>
      <c r="O13" s="61"/>
    </row>
    <row r="14" spans="2:15" x14ac:dyDescent="0.2">
      <c r="B14" s="58"/>
      <c r="C14" s="59"/>
      <c r="D14" s="58"/>
      <c r="E14" s="60"/>
      <c r="F14" s="58"/>
      <c r="G14" s="61"/>
      <c r="H14" s="61"/>
      <c r="I14" s="58"/>
      <c r="J14" s="58"/>
      <c r="K14" s="61"/>
      <c r="L14" s="61"/>
      <c r="M14" s="58"/>
      <c r="N14" s="61"/>
      <c r="O14" s="61"/>
    </row>
    <row r="15" spans="2:15" x14ac:dyDescent="0.2">
      <c r="B15" s="56">
        <v>11101</v>
      </c>
      <c r="C15" s="59">
        <v>38720</v>
      </c>
      <c r="D15" s="58" t="s">
        <v>200</v>
      </c>
      <c r="E15" s="60" t="str">
        <f>VLOOKUP('[1]JU&amp;AJP'!A14,'[1]Master Akun '!$A$11:$D$75,2,FALSE)</f>
        <v>Kas Ditangan</v>
      </c>
      <c r="F15" s="58"/>
      <c r="G15" s="61">
        <v>24956250</v>
      </c>
      <c r="H15" s="61"/>
      <c r="I15" s="58"/>
      <c r="J15" s="58"/>
      <c r="K15" s="61"/>
      <c r="L15" s="61"/>
      <c r="M15" s="58"/>
      <c r="N15" s="61"/>
      <c r="O15" s="61"/>
    </row>
    <row r="16" spans="2:15" x14ac:dyDescent="0.2">
      <c r="B16" s="58">
        <v>41000</v>
      </c>
      <c r="C16" s="59">
        <v>38720</v>
      </c>
      <c r="D16" s="58" t="s">
        <v>200</v>
      </c>
      <c r="E16" s="60" t="str">
        <f>VLOOKUP('[1]JU&amp;AJP'!A15,'[1]Master Akun '!$A$11:$D$75,2,FALSE)</f>
        <v>Penjualan</v>
      </c>
      <c r="F16" s="58"/>
      <c r="G16" s="61"/>
      <c r="H16" s="61">
        <v>22687500</v>
      </c>
      <c r="I16" s="58"/>
      <c r="J16" s="58"/>
      <c r="K16" s="61"/>
      <c r="L16" s="61"/>
      <c r="M16" s="58"/>
      <c r="N16" s="61"/>
      <c r="O16" s="61"/>
    </row>
    <row r="17" spans="2:15" x14ac:dyDescent="0.2">
      <c r="B17" s="62">
        <v>21403</v>
      </c>
      <c r="C17" s="59">
        <v>38720</v>
      </c>
      <c r="D17" s="58" t="s">
        <v>200</v>
      </c>
      <c r="E17" s="60" t="str">
        <f>VLOOKUP('[1]JU&amp;AJP'!A16,'[1]Master Akun '!$A$11:$D$75,2,FALSE)</f>
        <v>PPN Keluar</v>
      </c>
      <c r="F17" s="58"/>
      <c r="G17" s="61"/>
      <c r="H17" s="61">
        <v>2268750</v>
      </c>
      <c r="I17" s="58"/>
      <c r="J17" s="58"/>
      <c r="K17" s="61"/>
      <c r="L17" s="61"/>
      <c r="M17" s="58"/>
      <c r="N17" s="61"/>
      <c r="O17" s="61"/>
    </row>
    <row r="18" spans="2:15" x14ac:dyDescent="0.2">
      <c r="B18" s="58">
        <v>51000</v>
      </c>
      <c r="C18" s="59">
        <v>38720</v>
      </c>
      <c r="D18" s="58" t="s">
        <v>200</v>
      </c>
      <c r="E18" s="60" t="str">
        <f>VLOOKUP('[1]JU&amp;AJP'!A17,'[1]Master Akun '!$A$11:$D$75,2,FALSE)</f>
        <v>Harga Pokok Penjualan</v>
      </c>
      <c r="F18" s="58"/>
      <c r="G18" s="61">
        <v>19350000</v>
      </c>
      <c r="H18" s="61"/>
      <c r="I18" s="58"/>
      <c r="J18" s="58"/>
      <c r="K18" s="61"/>
      <c r="L18" s="61"/>
      <c r="M18" s="58"/>
      <c r="N18" s="61"/>
      <c r="O18" s="61"/>
    </row>
    <row r="19" spans="2:15" x14ac:dyDescent="0.2">
      <c r="B19" s="56">
        <v>11500</v>
      </c>
      <c r="C19" s="59">
        <v>38720</v>
      </c>
      <c r="D19" s="58" t="s">
        <v>200</v>
      </c>
      <c r="E19" s="60" t="str">
        <f>VLOOKUP('[1]JU&amp;AJP'!A18,'[1]Master Akun '!$A$11:$D$75,2,FALSE)</f>
        <v>Persediaan Barang dagang</v>
      </c>
      <c r="F19" s="58"/>
      <c r="G19" s="61"/>
      <c r="H19" s="61">
        <v>9600000</v>
      </c>
      <c r="I19" s="58" t="s">
        <v>99</v>
      </c>
      <c r="J19" s="58">
        <v>8</v>
      </c>
      <c r="K19" s="61">
        <v>1200000</v>
      </c>
      <c r="L19" s="61">
        <v>9600000</v>
      </c>
      <c r="M19" s="58"/>
      <c r="N19" s="61"/>
      <c r="O19" s="61"/>
    </row>
    <row r="20" spans="2:15" x14ac:dyDescent="0.2">
      <c r="B20" s="56">
        <v>11500</v>
      </c>
      <c r="C20" s="59">
        <v>38720</v>
      </c>
      <c r="D20" s="58" t="s">
        <v>200</v>
      </c>
      <c r="E20" s="60" t="str">
        <f>VLOOKUP('[1]JU&amp;AJP'!A19,'[1]Master Akun '!$A$11:$D$75,2,FALSE)</f>
        <v>Persediaan Barang dagang</v>
      </c>
      <c r="F20" s="58"/>
      <c r="G20" s="61"/>
      <c r="H20" s="61">
        <v>9750000</v>
      </c>
      <c r="I20" s="58" t="s">
        <v>102</v>
      </c>
      <c r="J20" s="58">
        <v>30</v>
      </c>
      <c r="K20" s="61">
        <v>325000</v>
      </c>
      <c r="L20" s="61">
        <v>9750000</v>
      </c>
      <c r="M20" s="58"/>
      <c r="N20" s="61"/>
      <c r="O20" s="61"/>
    </row>
    <row r="21" spans="2:15" x14ac:dyDescent="0.2">
      <c r="B21" s="63"/>
      <c r="C21" s="59"/>
      <c r="D21" s="58"/>
      <c r="E21" s="60"/>
      <c r="F21" s="58"/>
      <c r="G21" s="61"/>
      <c r="H21" s="61"/>
      <c r="I21" s="58"/>
      <c r="J21" s="58"/>
      <c r="K21" s="61"/>
      <c r="L21" s="61"/>
      <c r="M21" s="58"/>
      <c r="N21" s="61"/>
      <c r="O21" s="61"/>
    </row>
    <row r="22" spans="2:15" x14ac:dyDescent="0.2">
      <c r="B22" s="58">
        <v>11202</v>
      </c>
      <c r="C22" s="59">
        <v>38720</v>
      </c>
      <c r="D22" s="58" t="s">
        <v>201</v>
      </c>
      <c r="E22" s="60" t="str">
        <f>VLOOKUP('[1]JU&amp;AJP'!A21,'[1]Master Akun '!$A$11:$D$75,2,FALSE)</f>
        <v>Bank Mandiri</v>
      </c>
      <c r="F22" s="58"/>
      <c r="G22" s="61">
        <v>14550000</v>
      </c>
      <c r="H22" s="61"/>
      <c r="I22" s="58"/>
      <c r="J22" s="58"/>
      <c r="K22" s="61"/>
      <c r="L22" s="61"/>
      <c r="M22" s="58"/>
      <c r="N22" s="61"/>
      <c r="O22" s="61"/>
    </row>
    <row r="23" spans="2:15" x14ac:dyDescent="0.2">
      <c r="B23" s="58">
        <v>43000</v>
      </c>
      <c r="C23" s="59">
        <v>38720</v>
      </c>
      <c r="D23" s="58" t="s">
        <v>201</v>
      </c>
      <c r="E23" s="60" t="str">
        <f>VLOOKUP('[1]JU&amp;AJP'!A22,'[1]Master Akun '!$A$11:$D$75,2,FALSE)</f>
        <v>Potongan Penjualan</v>
      </c>
      <c r="F23" s="58"/>
      <c r="G23" s="61">
        <v>450000</v>
      </c>
      <c r="H23" s="61"/>
      <c r="I23" s="58"/>
      <c r="J23" s="58"/>
      <c r="K23" s="61"/>
      <c r="L23" s="61"/>
      <c r="M23" s="58"/>
      <c r="N23" s="61"/>
      <c r="O23" s="61"/>
    </row>
    <row r="24" spans="2:15" x14ac:dyDescent="0.2">
      <c r="B24" s="56">
        <v>11301</v>
      </c>
      <c r="C24" s="59">
        <v>38720</v>
      </c>
      <c r="D24" s="58" t="s">
        <v>201</v>
      </c>
      <c r="E24" s="60" t="str">
        <f>VLOOKUP('[1]JU&amp;AJP'!A23,'[1]Master Akun '!$A$11:$D$75,2,FALSE)</f>
        <v xml:space="preserve">Piutang Usaha   </v>
      </c>
      <c r="F24" s="58" t="s">
        <v>147</v>
      </c>
      <c r="G24" s="61"/>
      <c r="H24" s="61">
        <v>15000000</v>
      </c>
      <c r="I24" s="58"/>
      <c r="J24" s="58"/>
      <c r="K24" s="61"/>
      <c r="L24" s="61"/>
      <c r="M24" s="58"/>
      <c r="N24" s="61"/>
      <c r="O24" s="61"/>
    </row>
    <row r="25" spans="2:15" x14ac:dyDescent="0.2">
      <c r="B25" s="58"/>
      <c r="C25" s="59"/>
      <c r="D25" s="58"/>
      <c r="E25" s="60"/>
      <c r="F25" s="58"/>
      <c r="G25" s="61"/>
      <c r="H25" s="61"/>
      <c r="I25" s="58"/>
      <c r="J25" s="58"/>
      <c r="K25" s="61"/>
      <c r="L25" s="61"/>
      <c r="M25" s="58"/>
      <c r="N25" s="61"/>
      <c r="O25" s="61"/>
    </row>
    <row r="26" spans="2:15" x14ac:dyDescent="0.2">
      <c r="B26" s="56">
        <v>11500</v>
      </c>
      <c r="C26" s="59">
        <v>38721</v>
      </c>
      <c r="D26" s="58" t="s">
        <v>202</v>
      </c>
      <c r="E26" s="60" t="str">
        <f>VLOOKUP('[1]JU&amp;AJP'!A25,'[1]Master Akun '!$A$11:$D$75,2,FALSE)</f>
        <v>Persediaan Barang dagang</v>
      </c>
      <c r="F26" s="58"/>
      <c r="G26" s="61">
        <v>12000000</v>
      </c>
      <c r="H26" s="61"/>
      <c r="I26" s="58" t="s">
        <v>99</v>
      </c>
      <c r="J26" s="58">
        <v>10</v>
      </c>
      <c r="K26" s="61">
        <v>1200000</v>
      </c>
      <c r="L26" s="61">
        <v>12000000</v>
      </c>
      <c r="M26" s="58"/>
      <c r="N26" s="61"/>
      <c r="O26" s="61"/>
    </row>
    <row r="27" spans="2:15" x14ac:dyDescent="0.2">
      <c r="B27" s="56">
        <v>11500</v>
      </c>
      <c r="C27" s="59">
        <v>38721</v>
      </c>
      <c r="D27" s="58" t="s">
        <v>202</v>
      </c>
      <c r="E27" s="60" t="str">
        <f>VLOOKUP('[1]JU&amp;AJP'!A26,'[1]Master Akun '!$A$11:$D$75,2,FALSE)</f>
        <v>Persediaan Barang dagang</v>
      </c>
      <c r="F27" s="58"/>
      <c r="G27" s="61">
        <v>9750000</v>
      </c>
      <c r="H27" s="61"/>
      <c r="I27" s="58" t="s">
        <v>102</v>
      </c>
      <c r="J27" s="58">
        <v>30</v>
      </c>
      <c r="K27" s="61">
        <v>325000</v>
      </c>
      <c r="L27" s="61">
        <v>9750000</v>
      </c>
      <c r="M27" s="58"/>
      <c r="N27" s="61"/>
      <c r="O27" s="61"/>
    </row>
    <row r="28" spans="2:15" x14ac:dyDescent="0.2">
      <c r="B28" s="58">
        <v>11601</v>
      </c>
      <c r="C28" s="59">
        <v>38721</v>
      </c>
      <c r="D28" s="58" t="s">
        <v>202</v>
      </c>
      <c r="E28" s="60" t="str">
        <f>VLOOKUP('[1]JU&amp;AJP'!A27,'[1]Master Akun '!$A$11:$D$75,2,FALSE)</f>
        <v>PPN Masuk</v>
      </c>
      <c r="F28" s="58"/>
      <c r="G28" s="61">
        <v>2175000</v>
      </c>
      <c r="H28" s="61"/>
      <c r="I28" s="58"/>
      <c r="J28" s="58"/>
      <c r="K28" s="61"/>
      <c r="L28" s="61"/>
      <c r="M28" s="58"/>
      <c r="N28" s="61"/>
      <c r="O28" s="61"/>
    </row>
    <row r="29" spans="2:15" x14ac:dyDescent="0.2">
      <c r="B29" s="58">
        <v>11602</v>
      </c>
      <c r="C29" s="59">
        <v>38721</v>
      </c>
      <c r="D29" s="58" t="s">
        <v>202</v>
      </c>
      <c r="E29" s="60" t="str">
        <f>VLOOKUP('[1]JU&amp;AJP'!A28,'[1]Master Akun '!$A$11:$D$75,2,FALSE)</f>
        <v>Utang Muka Pembelian</v>
      </c>
      <c r="F29" s="58"/>
      <c r="G29" s="61"/>
      <c r="H29" s="61">
        <v>6000000</v>
      </c>
      <c r="I29" s="58"/>
      <c r="J29" s="58"/>
      <c r="K29" s="61"/>
      <c r="L29" s="61"/>
      <c r="M29" s="58"/>
      <c r="N29" s="61"/>
      <c r="O29" s="61"/>
    </row>
    <row r="30" spans="2:15" x14ac:dyDescent="0.2">
      <c r="B30" s="58">
        <v>21100</v>
      </c>
      <c r="C30" s="59">
        <v>38721</v>
      </c>
      <c r="D30" s="58" t="s">
        <v>202</v>
      </c>
      <c r="E30" s="60" t="str">
        <f>VLOOKUP('[1]JU&amp;AJP'!A29,'[1]Master Akun '!$A$11:$D$75,2,FALSE)</f>
        <v>Hutang Usaha</v>
      </c>
      <c r="F30" s="58" t="s">
        <v>162</v>
      </c>
      <c r="G30" s="61"/>
      <c r="H30" s="61">
        <v>17925000</v>
      </c>
      <c r="I30" s="58"/>
      <c r="J30" s="58"/>
      <c r="K30" s="61"/>
      <c r="L30" s="61"/>
      <c r="M30" s="58"/>
      <c r="N30" s="61"/>
      <c r="O30" s="61"/>
    </row>
    <row r="31" spans="2:15" x14ac:dyDescent="0.2">
      <c r="B31" s="58"/>
      <c r="C31" s="59"/>
      <c r="D31" s="58"/>
      <c r="E31" s="60"/>
      <c r="F31" s="58"/>
      <c r="G31" s="61"/>
      <c r="H31" s="61"/>
      <c r="I31" s="58"/>
      <c r="J31" s="58"/>
      <c r="K31" s="61"/>
      <c r="L31" s="61"/>
      <c r="M31" s="58"/>
      <c r="N31" s="61"/>
      <c r="O31" s="61"/>
    </row>
    <row r="32" spans="2:15" x14ac:dyDescent="0.2">
      <c r="B32" s="58">
        <v>21100</v>
      </c>
      <c r="C32" s="59">
        <v>38723</v>
      </c>
      <c r="D32" s="58" t="s">
        <v>203</v>
      </c>
      <c r="E32" s="60" t="str">
        <f>VLOOKUP('[1]JU&amp;AJP'!A31,'[1]Master Akun '!$A$11:$D$75,2,FALSE)</f>
        <v>Hutang Usaha</v>
      </c>
      <c r="F32" s="58" t="s">
        <v>162</v>
      </c>
      <c r="G32" s="61">
        <v>357500</v>
      </c>
      <c r="H32" s="61"/>
      <c r="I32" s="58"/>
      <c r="J32" s="58"/>
      <c r="K32" s="61"/>
      <c r="L32" s="61"/>
      <c r="M32" s="58"/>
      <c r="N32" s="61"/>
      <c r="O32" s="61"/>
    </row>
    <row r="33" spans="2:15" x14ac:dyDescent="0.2">
      <c r="B33" s="58">
        <v>11601</v>
      </c>
      <c r="C33" s="59">
        <v>38723</v>
      </c>
      <c r="D33" s="58" t="s">
        <v>203</v>
      </c>
      <c r="E33" s="60" t="str">
        <f>VLOOKUP('[1]JU&amp;AJP'!A32,'[1]Master Akun '!$A$11:$D$75,2,FALSE)</f>
        <v>PPN Masuk</v>
      </c>
      <c r="F33" s="58"/>
      <c r="G33" s="61"/>
      <c r="H33" s="61">
        <v>32500</v>
      </c>
      <c r="I33" s="58"/>
      <c r="J33" s="58"/>
      <c r="K33" s="61"/>
      <c r="L33" s="61"/>
      <c r="M33" s="58"/>
      <c r="N33" s="61"/>
      <c r="O33" s="61"/>
    </row>
    <row r="34" spans="2:15" x14ac:dyDescent="0.2">
      <c r="B34" s="56">
        <v>11500</v>
      </c>
      <c r="C34" s="59">
        <v>38723</v>
      </c>
      <c r="D34" s="58" t="s">
        <v>203</v>
      </c>
      <c r="E34" s="60" t="str">
        <f>VLOOKUP('[1]JU&amp;AJP'!A33,'[1]Master Akun '!$A$11:$D$75,2,FALSE)</f>
        <v>Persediaan Barang dagang</v>
      </c>
      <c r="F34" s="58"/>
      <c r="G34" s="61"/>
      <c r="H34" s="61">
        <v>325000</v>
      </c>
      <c r="I34" s="58" t="s">
        <v>102</v>
      </c>
      <c r="J34" s="58"/>
      <c r="K34" s="61"/>
      <c r="L34" s="61"/>
      <c r="M34" s="58">
        <v>1</v>
      </c>
      <c r="N34" s="61">
        <v>325000</v>
      </c>
      <c r="O34" s="61">
        <v>325000</v>
      </c>
    </row>
    <row r="35" spans="2:15" x14ac:dyDescent="0.2">
      <c r="B35" s="58"/>
      <c r="C35" s="59"/>
      <c r="D35" s="58"/>
      <c r="E35" s="60"/>
      <c r="F35" s="58"/>
      <c r="G35" s="61"/>
      <c r="H35" s="61"/>
      <c r="I35" s="58"/>
      <c r="J35" s="58"/>
      <c r="K35" s="61"/>
      <c r="L35" s="61"/>
      <c r="M35" s="58"/>
      <c r="N35" s="61"/>
      <c r="O35" s="61"/>
    </row>
    <row r="36" spans="2:15" x14ac:dyDescent="0.2">
      <c r="B36" s="58">
        <v>11201</v>
      </c>
      <c r="C36" s="59">
        <v>38724</v>
      </c>
      <c r="D36" s="58" t="s">
        <v>204</v>
      </c>
      <c r="E36" s="60" t="str">
        <f>VLOOKUP('[1]JU&amp;AJP'!A35,'[1]Master Akun '!$A$11:$D$75,2,FALSE)</f>
        <v>Bank BCA</v>
      </c>
      <c r="F36" s="58"/>
      <c r="G36" s="61">
        <v>30000000</v>
      </c>
      <c r="H36" s="61"/>
      <c r="I36" s="58"/>
      <c r="J36" s="58"/>
      <c r="K36" s="61"/>
      <c r="L36" s="61"/>
      <c r="M36" s="58"/>
      <c r="N36" s="61"/>
      <c r="O36" s="61"/>
    </row>
    <row r="37" spans="2:15" x14ac:dyDescent="0.2">
      <c r="B37" s="58">
        <v>11202</v>
      </c>
      <c r="C37" s="59">
        <v>38724</v>
      </c>
      <c r="D37" s="58"/>
      <c r="E37" s="60" t="str">
        <f>VLOOKUP('[1]JU&amp;AJP'!A36,'[1]Master Akun '!$A$11:$D$75,2,FALSE)</f>
        <v>Bank Mandiri</v>
      </c>
      <c r="F37" s="58"/>
      <c r="G37" s="61"/>
      <c r="H37" s="61">
        <v>30000000</v>
      </c>
      <c r="I37" s="58"/>
      <c r="J37" s="58"/>
      <c r="K37" s="61"/>
      <c r="L37" s="61"/>
      <c r="M37" s="58"/>
      <c r="N37" s="61"/>
      <c r="O37" s="61"/>
    </row>
    <row r="38" spans="2:15" x14ac:dyDescent="0.2">
      <c r="B38" s="58"/>
      <c r="C38" s="59"/>
      <c r="D38" s="58"/>
      <c r="E38" s="60"/>
      <c r="F38" s="58"/>
      <c r="G38" s="61"/>
      <c r="H38" s="61"/>
      <c r="I38" s="58"/>
      <c r="J38" s="58"/>
      <c r="K38" s="61"/>
      <c r="L38" s="61"/>
      <c r="M38" s="58"/>
      <c r="N38" s="61"/>
      <c r="O38" s="61"/>
    </row>
    <row r="39" spans="2:15" x14ac:dyDescent="0.2">
      <c r="B39" s="58">
        <v>11201</v>
      </c>
      <c r="C39" s="59">
        <v>38726</v>
      </c>
      <c r="D39" s="58" t="s">
        <v>205</v>
      </c>
      <c r="E39" s="60" t="str">
        <f>VLOOKUP('[1]JU&amp;AJP'!A38,'[1]Master Akun '!$A$11:$D$75,2,FALSE)</f>
        <v>Bank BCA</v>
      </c>
      <c r="F39" s="58"/>
      <c r="G39" s="61">
        <v>14700000</v>
      </c>
      <c r="H39" s="61"/>
      <c r="I39" s="58"/>
      <c r="J39" s="58"/>
      <c r="K39" s="61"/>
      <c r="L39" s="61"/>
      <c r="M39" s="58"/>
      <c r="N39" s="61"/>
      <c r="O39" s="61"/>
    </row>
    <row r="40" spans="2:15" x14ac:dyDescent="0.2">
      <c r="B40" s="58">
        <v>43000</v>
      </c>
      <c r="C40" s="59">
        <v>38726</v>
      </c>
      <c r="D40" s="58" t="s">
        <v>205</v>
      </c>
      <c r="E40" s="60" t="str">
        <f>VLOOKUP('[1]JU&amp;AJP'!A39,'[1]Master Akun '!$A$11:$D$75,2,FALSE)</f>
        <v>Potongan Penjualan</v>
      </c>
      <c r="F40" s="58"/>
      <c r="G40" s="61">
        <v>300000</v>
      </c>
      <c r="H40" s="61"/>
      <c r="I40" s="58"/>
      <c r="J40" s="58"/>
      <c r="K40" s="61"/>
      <c r="L40" s="61"/>
      <c r="M40" s="58"/>
      <c r="N40" s="61"/>
      <c r="O40" s="61"/>
    </row>
    <row r="41" spans="2:15" x14ac:dyDescent="0.2">
      <c r="B41" s="56">
        <v>11301</v>
      </c>
      <c r="C41" s="59">
        <v>38726</v>
      </c>
      <c r="D41" s="58" t="s">
        <v>205</v>
      </c>
      <c r="E41" s="60" t="str">
        <f>VLOOKUP('[1]JU&amp;AJP'!A40,'[1]Master Akun '!$A$11:$D$75,2,FALSE)</f>
        <v xml:space="preserve">Piutang Usaha   </v>
      </c>
      <c r="F41" s="58" t="s">
        <v>134</v>
      </c>
      <c r="G41" s="61"/>
      <c r="H41" s="61">
        <v>15000000</v>
      </c>
      <c r="I41" s="58"/>
      <c r="J41" s="58"/>
      <c r="K41" s="61"/>
      <c r="L41" s="61"/>
      <c r="M41" s="58"/>
      <c r="N41" s="61"/>
      <c r="O41" s="61"/>
    </row>
    <row r="42" spans="2:15" x14ac:dyDescent="0.2">
      <c r="B42" s="58"/>
      <c r="C42" s="59"/>
      <c r="D42" s="58"/>
      <c r="E42" s="60"/>
      <c r="F42" s="58"/>
      <c r="G42" s="61"/>
      <c r="H42" s="61"/>
      <c r="I42" s="58"/>
      <c r="J42" s="58"/>
      <c r="K42" s="61"/>
      <c r="L42" s="61"/>
      <c r="M42" s="58"/>
      <c r="N42" s="61"/>
      <c r="O42" s="61"/>
    </row>
    <row r="43" spans="2:15" x14ac:dyDescent="0.2">
      <c r="B43" s="58">
        <v>11202</v>
      </c>
      <c r="C43" s="59">
        <v>38726</v>
      </c>
      <c r="D43" s="58" t="s">
        <v>206</v>
      </c>
      <c r="E43" s="60" t="str">
        <f>VLOOKUP('[1]JU&amp;AJP'!A42,'[1]Master Akun '!$A$11:$D$75,2,FALSE)</f>
        <v>Bank Mandiri</v>
      </c>
      <c r="F43" s="58"/>
      <c r="G43" s="61">
        <v>9800000</v>
      </c>
      <c r="H43" s="61"/>
      <c r="I43" s="58"/>
      <c r="J43" s="58"/>
      <c r="K43" s="61"/>
      <c r="L43" s="61"/>
      <c r="M43" s="58"/>
      <c r="N43" s="61"/>
      <c r="O43" s="61"/>
    </row>
    <row r="44" spans="2:15" x14ac:dyDescent="0.2">
      <c r="B44" s="58">
        <v>43000</v>
      </c>
      <c r="C44" s="59">
        <v>38726</v>
      </c>
      <c r="D44" s="58" t="s">
        <v>206</v>
      </c>
      <c r="E44" s="60" t="str">
        <f>VLOOKUP('[1]JU&amp;AJP'!A43,'[1]Master Akun '!$A$11:$D$75,2,FALSE)</f>
        <v>Potongan Penjualan</v>
      </c>
      <c r="F44" s="58"/>
      <c r="G44" s="61">
        <v>200000</v>
      </c>
      <c r="H44" s="61"/>
      <c r="I44" s="58"/>
      <c r="J44" s="58"/>
      <c r="K44" s="61"/>
      <c r="L44" s="61"/>
      <c r="M44" s="58"/>
      <c r="N44" s="61"/>
      <c r="O44" s="61"/>
    </row>
    <row r="45" spans="2:15" x14ac:dyDescent="0.2">
      <c r="B45" s="58">
        <v>11301</v>
      </c>
      <c r="C45" s="59">
        <v>38726</v>
      </c>
      <c r="D45" s="58" t="s">
        <v>206</v>
      </c>
      <c r="E45" s="60" t="str">
        <f>VLOOKUP('[1]JU&amp;AJP'!A44,'[1]Master Akun '!$A$11:$D$75,2,FALSE)</f>
        <v xml:space="preserve">Piutang Usaha   </v>
      </c>
      <c r="F45" s="58" t="s">
        <v>125</v>
      </c>
      <c r="G45" s="61"/>
      <c r="H45" s="61">
        <v>10000000</v>
      </c>
      <c r="I45" s="58"/>
      <c r="J45" s="58"/>
      <c r="K45" s="61"/>
      <c r="L45" s="61"/>
      <c r="M45" s="58"/>
      <c r="N45" s="61"/>
      <c r="O45" s="61"/>
    </row>
    <row r="46" spans="2:15" x14ac:dyDescent="0.2">
      <c r="B46" s="58"/>
      <c r="C46" s="59"/>
      <c r="D46" s="58"/>
      <c r="E46" s="60"/>
      <c r="F46" s="58"/>
      <c r="G46" s="61"/>
      <c r="H46" s="61"/>
      <c r="I46" s="58"/>
      <c r="J46" s="58"/>
      <c r="K46" s="61"/>
      <c r="L46" s="61"/>
      <c r="M46" s="58"/>
      <c r="N46" s="61"/>
      <c r="O46" s="61"/>
    </row>
    <row r="47" spans="2:15" x14ac:dyDescent="0.2">
      <c r="B47" s="58">
        <v>61002</v>
      </c>
      <c r="C47" s="59">
        <v>38727</v>
      </c>
      <c r="D47" s="58" t="s">
        <v>207</v>
      </c>
      <c r="E47" s="60" t="str">
        <f>VLOOKUP('[1]JU&amp;AJP'!A46,'[1]Master Akun '!$A$11:$D$75,2,FALSE)</f>
        <v>Beban sewa</v>
      </c>
      <c r="F47" s="58"/>
      <c r="G47" s="61">
        <v>2750000</v>
      </c>
      <c r="H47" s="61"/>
      <c r="I47" s="58"/>
      <c r="J47" s="58"/>
      <c r="K47" s="61"/>
      <c r="L47" s="61"/>
      <c r="M47" s="58"/>
      <c r="N47" s="61"/>
      <c r="O47" s="61"/>
    </row>
    <row r="48" spans="2:15" x14ac:dyDescent="0.2">
      <c r="B48" s="58">
        <v>21402</v>
      </c>
      <c r="C48" s="59">
        <v>38727</v>
      </c>
      <c r="D48" s="58" t="s">
        <v>207</v>
      </c>
      <c r="E48" s="60" t="str">
        <f>VLOOKUP('[1]JU&amp;AJP'!A47,'[1]Master Akun '!$A$11:$D$75,2,FALSE)</f>
        <v>Utang PPH Pasal 4</v>
      </c>
      <c r="F48" s="58"/>
      <c r="G48" s="61"/>
      <c r="H48" s="61">
        <v>250000</v>
      </c>
      <c r="I48" s="58"/>
      <c r="J48" s="58"/>
      <c r="K48" s="61"/>
      <c r="L48" s="61"/>
      <c r="M48" s="58"/>
      <c r="N48" s="61"/>
      <c r="O48" s="61"/>
    </row>
    <row r="49" spans="2:15" x14ac:dyDescent="0.2">
      <c r="B49" s="58">
        <v>11202</v>
      </c>
      <c r="C49" s="59">
        <v>38727</v>
      </c>
      <c r="D49" s="58" t="s">
        <v>207</v>
      </c>
      <c r="E49" s="60" t="str">
        <f>VLOOKUP('[1]JU&amp;AJP'!A48,'[1]Master Akun '!$A$11:$D$75,2,FALSE)</f>
        <v>Bank Mandiri</v>
      </c>
      <c r="F49" s="58"/>
      <c r="G49" s="61"/>
      <c r="H49" s="61">
        <v>2500000</v>
      </c>
      <c r="I49" s="58"/>
      <c r="J49" s="58"/>
      <c r="K49" s="61"/>
      <c r="L49" s="61"/>
      <c r="M49" s="58"/>
      <c r="N49" s="61"/>
      <c r="O49" s="61"/>
    </row>
    <row r="50" spans="2:15" x14ac:dyDescent="0.2">
      <c r="B50" s="58"/>
      <c r="C50" s="59"/>
      <c r="D50" s="58"/>
      <c r="E50" s="60"/>
      <c r="F50" s="58"/>
      <c r="G50" s="61"/>
      <c r="H50" s="61"/>
      <c r="I50" s="58"/>
      <c r="J50" s="58"/>
      <c r="K50" s="61"/>
      <c r="L50" s="61"/>
      <c r="M50" s="58"/>
      <c r="N50" s="61"/>
      <c r="O50" s="61"/>
    </row>
    <row r="51" spans="2:15" x14ac:dyDescent="0.2">
      <c r="B51" s="56">
        <v>42000</v>
      </c>
      <c r="C51" s="59">
        <v>38728</v>
      </c>
      <c r="D51" s="58" t="s">
        <v>208</v>
      </c>
      <c r="E51" s="60" t="str">
        <f>VLOOKUP('[1]JU&amp;AJP'!A50,'[1]Master Akun '!$A$11:$D$75,2,FALSE)</f>
        <v>Return Penjualan</v>
      </c>
      <c r="F51" s="58"/>
      <c r="G51" s="61">
        <v>375000</v>
      </c>
      <c r="H51" s="61"/>
      <c r="I51" s="58"/>
      <c r="J51" s="58"/>
      <c r="K51" s="61"/>
      <c r="L51" s="61"/>
      <c r="M51" s="58"/>
      <c r="N51" s="61"/>
      <c r="O51" s="61"/>
    </row>
    <row r="52" spans="2:15" x14ac:dyDescent="0.2">
      <c r="B52" s="56">
        <v>21403</v>
      </c>
      <c r="C52" s="59">
        <v>38728</v>
      </c>
      <c r="D52" s="58" t="s">
        <v>208</v>
      </c>
      <c r="E52" s="60" t="str">
        <f>VLOOKUP('[1]JU&amp;AJP'!A51,'[1]Master Akun '!$A$11:$D$75,2,FALSE)</f>
        <v>PPN Keluar</v>
      </c>
      <c r="F52" s="58"/>
      <c r="G52" s="61">
        <v>37500</v>
      </c>
      <c r="H52" s="61"/>
      <c r="I52" s="58"/>
      <c r="J52" s="58"/>
      <c r="K52" s="61"/>
      <c r="L52" s="61"/>
      <c r="M52" s="58"/>
      <c r="N52" s="61"/>
      <c r="O52" s="61"/>
    </row>
    <row r="53" spans="2:15" x14ac:dyDescent="0.2">
      <c r="B53" s="56">
        <v>11101</v>
      </c>
      <c r="C53" s="59">
        <v>38728</v>
      </c>
      <c r="D53" s="58" t="s">
        <v>208</v>
      </c>
      <c r="E53" s="60" t="str">
        <f>VLOOKUP('[1]JU&amp;AJP'!A52,'[1]Master Akun '!$A$11:$D$75,2,FALSE)</f>
        <v>Kas Ditangan</v>
      </c>
      <c r="F53" s="58"/>
      <c r="G53" s="61"/>
      <c r="H53" s="61">
        <v>412500</v>
      </c>
      <c r="I53" s="58"/>
      <c r="J53" s="58"/>
      <c r="K53" s="61"/>
      <c r="L53" s="61"/>
      <c r="M53" s="58"/>
      <c r="N53" s="61"/>
      <c r="O53" s="61"/>
    </row>
    <row r="54" spans="2:15" x14ac:dyDescent="0.2">
      <c r="B54" s="56">
        <v>11500</v>
      </c>
      <c r="C54" s="59">
        <v>38728</v>
      </c>
      <c r="D54" s="58" t="s">
        <v>208</v>
      </c>
      <c r="E54" s="60" t="str">
        <f>VLOOKUP('[1]JU&amp;AJP'!A53,'[1]Master Akun '!$A$11:$D$75,2,FALSE)</f>
        <v>Persediaan Barang dagang</v>
      </c>
      <c r="F54" s="58"/>
      <c r="G54" s="61">
        <v>325000</v>
      </c>
      <c r="H54" s="61"/>
      <c r="I54" s="58" t="s">
        <v>102</v>
      </c>
      <c r="J54" s="58"/>
      <c r="K54" s="61"/>
      <c r="L54" s="61"/>
      <c r="M54" s="58">
        <v>1</v>
      </c>
      <c r="N54" s="61">
        <v>375000</v>
      </c>
      <c r="O54" s="61">
        <v>375000</v>
      </c>
    </row>
    <row r="55" spans="2:15" x14ac:dyDescent="0.2">
      <c r="B55" s="58">
        <v>51000</v>
      </c>
      <c r="C55" s="59">
        <v>38728</v>
      </c>
      <c r="D55" s="58" t="s">
        <v>208</v>
      </c>
      <c r="E55" s="60" t="str">
        <f>VLOOKUP('[1]JU&amp;AJP'!A54,'[1]Master Akun '!$A$11:$D$75,2,FALSE)</f>
        <v>Harga Pokok Penjualan</v>
      </c>
      <c r="F55" s="58"/>
      <c r="G55" s="61"/>
      <c r="H55" s="61">
        <v>325000</v>
      </c>
      <c r="I55" s="58"/>
      <c r="J55" s="58"/>
      <c r="K55" s="61"/>
      <c r="L55" s="61"/>
      <c r="M55" s="58"/>
      <c r="N55" s="61"/>
      <c r="O55" s="61"/>
    </row>
    <row r="56" spans="2:15" x14ac:dyDescent="0.2">
      <c r="B56" s="58"/>
      <c r="C56" s="59"/>
      <c r="D56" s="58"/>
      <c r="E56" s="60"/>
      <c r="F56" s="58"/>
      <c r="G56" s="61"/>
      <c r="H56" s="61"/>
      <c r="I56" s="58"/>
      <c r="J56" s="58"/>
      <c r="K56" s="61"/>
      <c r="L56" s="61"/>
      <c r="M56" s="58"/>
      <c r="N56" s="61"/>
      <c r="O56" s="61"/>
    </row>
    <row r="57" spans="2:15" x14ac:dyDescent="0.2">
      <c r="B57" s="58">
        <v>11202</v>
      </c>
      <c r="C57" s="59">
        <v>38730</v>
      </c>
      <c r="D57" s="58" t="s">
        <v>209</v>
      </c>
      <c r="E57" s="60" t="str">
        <f>VLOOKUP('[1]JU&amp;AJP'!A56,'[1]Master Akun '!$A$11:$D$75,2,FALSE)</f>
        <v>Bank Mandiri</v>
      </c>
      <c r="F57" s="58"/>
      <c r="G57" s="61">
        <v>7500000</v>
      </c>
      <c r="H57" s="61"/>
      <c r="I57" s="58"/>
      <c r="J57" s="58"/>
      <c r="K57" s="61"/>
      <c r="L57" s="61"/>
      <c r="M57" s="58"/>
      <c r="N57" s="61"/>
      <c r="O57" s="61"/>
    </row>
    <row r="58" spans="2:15" x14ac:dyDescent="0.2">
      <c r="B58" s="58">
        <v>11301</v>
      </c>
      <c r="C58" s="59">
        <v>38730</v>
      </c>
      <c r="D58" s="58" t="s">
        <v>209</v>
      </c>
      <c r="E58" s="60" t="str">
        <f>VLOOKUP('[1]JU&amp;AJP'!A57,'[1]Master Akun '!$A$11:$D$75,2,FALSE)</f>
        <v xml:space="preserve">Piutang Usaha   </v>
      </c>
      <c r="F58" s="58" t="s">
        <v>140</v>
      </c>
      <c r="G58" s="61"/>
      <c r="H58" s="61">
        <v>7500000</v>
      </c>
      <c r="I58" s="58"/>
      <c r="J58" s="58"/>
      <c r="K58" s="61"/>
      <c r="L58" s="61"/>
      <c r="M58" s="58"/>
      <c r="N58" s="61"/>
      <c r="O58" s="61"/>
    </row>
    <row r="59" spans="2:15" x14ac:dyDescent="0.2">
      <c r="B59" s="58"/>
      <c r="C59" s="59"/>
      <c r="D59" s="58"/>
      <c r="E59" s="60"/>
      <c r="F59" s="58"/>
      <c r="G59" s="61"/>
      <c r="H59" s="61"/>
      <c r="I59" s="58"/>
      <c r="J59" s="58"/>
      <c r="K59" s="61"/>
      <c r="L59" s="61"/>
      <c r="M59" s="58"/>
      <c r="N59" s="61"/>
      <c r="O59" s="61"/>
    </row>
    <row r="60" spans="2:15" x14ac:dyDescent="0.2">
      <c r="B60" s="58">
        <v>61004</v>
      </c>
      <c r="C60" s="59">
        <v>38735</v>
      </c>
      <c r="D60" s="58" t="s">
        <v>210</v>
      </c>
      <c r="E60" s="60" t="str">
        <f>VLOOKUP('[1]JU&amp;AJP'!A59,'[1]Master Akun '!$A$11:$D$75,2,FALSE)</f>
        <v>Beban Listrik</v>
      </c>
      <c r="F60" s="58"/>
      <c r="G60" s="61">
        <v>175000</v>
      </c>
      <c r="H60" s="61"/>
      <c r="I60" s="58"/>
      <c r="J60" s="58"/>
      <c r="K60" s="61"/>
      <c r="L60" s="61"/>
      <c r="M60" s="58"/>
      <c r="N60" s="61"/>
      <c r="O60" s="61"/>
    </row>
    <row r="61" spans="2:15" x14ac:dyDescent="0.2">
      <c r="B61" s="58">
        <v>61005</v>
      </c>
      <c r="C61" s="59">
        <v>38735</v>
      </c>
      <c r="D61" s="58" t="s">
        <v>210</v>
      </c>
      <c r="E61" s="60" t="str">
        <f>VLOOKUP('[1]JU&amp;AJP'!A60,'[1]Master Akun '!$A$11:$D$75,2,FALSE)</f>
        <v>Beban Telepon</v>
      </c>
      <c r="F61" s="58"/>
      <c r="G61" s="61">
        <v>212500</v>
      </c>
      <c r="H61" s="61"/>
      <c r="I61" s="58"/>
      <c r="J61" s="58"/>
      <c r="K61" s="61"/>
      <c r="L61" s="61"/>
      <c r="M61" s="58"/>
      <c r="N61" s="61"/>
      <c r="O61" s="61"/>
    </row>
    <row r="62" spans="2:15" x14ac:dyDescent="0.2">
      <c r="B62" s="58">
        <v>11202</v>
      </c>
      <c r="C62" s="59">
        <v>38735</v>
      </c>
      <c r="D62" s="58" t="s">
        <v>210</v>
      </c>
      <c r="E62" s="60" t="str">
        <f>VLOOKUP('[1]JU&amp;AJP'!A61,'[1]Master Akun '!$A$11:$D$75,2,FALSE)</f>
        <v>Bank Mandiri</v>
      </c>
      <c r="F62" s="58"/>
      <c r="G62" s="61"/>
      <c r="H62" s="61">
        <v>387500</v>
      </c>
      <c r="I62" s="58"/>
      <c r="J62" s="58"/>
      <c r="K62" s="61"/>
      <c r="L62" s="61"/>
      <c r="M62" s="58"/>
      <c r="N62" s="61"/>
      <c r="O62" s="61"/>
    </row>
    <row r="63" spans="2:15" x14ac:dyDescent="0.2">
      <c r="B63" s="58"/>
      <c r="C63" s="59"/>
      <c r="D63" s="58"/>
      <c r="E63" s="60"/>
      <c r="F63" s="58"/>
      <c r="G63" s="61"/>
      <c r="H63" s="61"/>
      <c r="I63" s="58"/>
      <c r="J63" s="58"/>
      <c r="K63" s="61"/>
      <c r="L63" s="61"/>
      <c r="M63" s="58"/>
      <c r="N63" s="61"/>
      <c r="O63" s="61"/>
    </row>
    <row r="64" spans="2:15" x14ac:dyDescent="0.2">
      <c r="B64" s="58">
        <v>12201</v>
      </c>
      <c r="C64" s="59">
        <v>38738</v>
      </c>
      <c r="D64" s="58" t="s">
        <v>211</v>
      </c>
      <c r="E64" s="60" t="str">
        <f>VLOOKUP('[1]JU&amp;AJP'!A63,'[1]Master Akun '!$A$11:$D$75,2,FALSE)</f>
        <v>Kendaraan</v>
      </c>
      <c r="F64" s="58"/>
      <c r="G64" s="61">
        <v>11500000</v>
      </c>
      <c r="H64" s="61"/>
      <c r="I64" s="58"/>
      <c r="J64" s="58"/>
      <c r="K64" s="61"/>
      <c r="L64" s="61"/>
      <c r="M64" s="58"/>
      <c r="N64" s="61"/>
      <c r="O64" s="61"/>
    </row>
    <row r="65" spans="2:15" x14ac:dyDescent="0.2">
      <c r="B65" s="58">
        <v>11201</v>
      </c>
      <c r="C65" s="59">
        <v>38738</v>
      </c>
      <c r="D65" s="58" t="s">
        <v>211</v>
      </c>
      <c r="E65" s="60" t="str">
        <f>VLOOKUP('[1]JU&amp;AJP'!A64,'[1]Master Akun '!$A$11:$D$75,2,FALSE)</f>
        <v>Bank BCA</v>
      </c>
      <c r="F65" s="58"/>
      <c r="G65" s="61"/>
      <c r="H65" s="61">
        <v>11500000</v>
      </c>
      <c r="I65" s="58"/>
      <c r="J65" s="58"/>
      <c r="K65" s="61"/>
      <c r="L65" s="61"/>
      <c r="M65" s="58"/>
      <c r="N65" s="61"/>
      <c r="O65" s="61"/>
    </row>
    <row r="66" spans="2:15" x14ac:dyDescent="0.2">
      <c r="B66" s="58"/>
      <c r="C66" s="59"/>
      <c r="D66" s="58"/>
      <c r="E66" s="60"/>
      <c r="F66" s="58"/>
      <c r="G66" s="61"/>
      <c r="H66" s="61"/>
      <c r="I66" s="58"/>
      <c r="J66" s="58"/>
      <c r="K66" s="61"/>
      <c r="L66" s="61"/>
      <c r="M66" s="58"/>
      <c r="N66" s="61"/>
      <c r="O66" s="61"/>
    </row>
    <row r="67" spans="2:15" x14ac:dyDescent="0.2">
      <c r="B67" s="58">
        <v>11301</v>
      </c>
      <c r="C67" s="59">
        <v>38739</v>
      </c>
      <c r="D67" s="58" t="s">
        <v>212</v>
      </c>
      <c r="E67" s="60" t="str">
        <f>VLOOKUP('[1]JU&amp;AJP'!A66,'[1]Master Akun '!$A$11:$D$75,2,FALSE)</f>
        <v xml:space="preserve">Piutang Usaha   </v>
      </c>
      <c r="F67" s="58" t="s">
        <v>134</v>
      </c>
      <c r="G67" s="61">
        <v>29425000</v>
      </c>
      <c r="H67" s="61"/>
      <c r="I67" s="58"/>
      <c r="J67" s="58"/>
      <c r="K67" s="61"/>
      <c r="L67" s="61"/>
      <c r="M67" s="58"/>
      <c r="N67" s="61"/>
      <c r="O67" s="61"/>
    </row>
    <row r="68" spans="2:15" x14ac:dyDescent="0.2">
      <c r="B68" s="58">
        <v>41000</v>
      </c>
      <c r="C68" s="59">
        <v>38739</v>
      </c>
      <c r="D68" s="58" t="s">
        <v>212</v>
      </c>
      <c r="E68" s="60" t="str">
        <f>VLOOKUP('[1]JU&amp;AJP'!A67,'[1]Master Akun '!$A$11:$D$75,2,FALSE)</f>
        <v>Penjualan</v>
      </c>
      <c r="F68" s="58"/>
      <c r="G68" s="61"/>
      <c r="H68" s="61">
        <v>26750000</v>
      </c>
      <c r="I68" s="58"/>
      <c r="J68" s="58"/>
      <c r="K68" s="61"/>
      <c r="L68" s="61"/>
      <c r="M68" s="58"/>
      <c r="N68" s="61"/>
      <c r="O68" s="61"/>
    </row>
    <row r="69" spans="2:15" x14ac:dyDescent="0.2">
      <c r="B69" s="62">
        <v>21403</v>
      </c>
      <c r="C69" s="59">
        <v>38739</v>
      </c>
      <c r="D69" s="58" t="s">
        <v>212</v>
      </c>
      <c r="E69" s="60" t="str">
        <f>VLOOKUP('[1]JU&amp;AJP'!A68,'[1]Master Akun '!$A$11:$D$75,2,FALSE)</f>
        <v>PPN Keluar</v>
      </c>
      <c r="F69" s="58"/>
      <c r="G69" s="61"/>
      <c r="H69" s="61">
        <v>2675000</v>
      </c>
      <c r="I69" s="58"/>
      <c r="J69" s="58"/>
      <c r="K69" s="61"/>
      <c r="L69" s="61"/>
      <c r="M69" s="58"/>
      <c r="N69" s="61"/>
      <c r="O69" s="61"/>
    </row>
    <row r="70" spans="2:15" x14ac:dyDescent="0.2">
      <c r="B70" s="58">
        <v>51000</v>
      </c>
      <c r="C70" s="59">
        <v>38739</v>
      </c>
      <c r="D70" s="58" t="s">
        <v>212</v>
      </c>
      <c r="E70" s="60" t="str">
        <f>VLOOKUP('[1]JU&amp;AJP'!A69,'[1]Master Akun '!$A$11:$D$75,2,FALSE)</f>
        <v>Harga Pokok Penjualan</v>
      </c>
      <c r="F70" s="58"/>
      <c r="G70" s="61">
        <v>21940000</v>
      </c>
      <c r="H70" s="61"/>
      <c r="I70" s="58"/>
      <c r="J70" s="58"/>
      <c r="K70" s="61"/>
      <c r="L70" s="61"/>
      <c r="M70" s="58"/>
      <c r="N70" s="61"/>
      <c r="O70" s="61"/>
    </row>
    <row r="71" spans="2:15" x14ac:dyDescent="0.2">
      <c r="B71" s="56">
        <v>11500</v>
      </c>
      <c r="C71" s="59">
        <v>38739</v>
      </c>
      <c r="D71" s="58" t="s">
        <v>212</v>
      </c>
      <c r="E71" s="60" t="str">
        <f>VLOOKUP('[1]JU&amp;AJP'!A70,'[1]Master Akun '!$A$11:$D$75,2,FALSE)</f>
        <v>Persediaan Barang dagang</v>
      </c>
      <c r="F71" s="58"/>
      <c r="G71" s="61"/>
      <c r="H71" s="61">
        <v>7000000</v>
      </c>
      <c r="I71" s="58" t="s">
        <v>104</v>
      </c>
      <c r="J71" s="58"/>
      <c r="K71" s="61"/>
      <c r="L71" s="61"/>
      <c r="M71" s="58">
        <v>5</v>
      </c>
      <c r="N71" s="61">
        <v>1400000</v>
      </c>
      <c r="O71" s="61">
        <v>7000000</v>
      </c>
    </row>
    <row r="72" spans="2:15" x14ac:dyDescent="0.2">
      <c r="B72" s="56">
        <v>11500</v>
      </c>
      <c r="C72" s="59">
        <v>38739</v>
      </c>
      <c r="D72" s="58" t="s">
        <v>212</v>
      </c>
      <c r="E72" s="60" t="str">
        <f>VLOOKUP('[1]JU&amp;AJP'!A71,'[1]Master Akun '!$A$11:$D$75,2,FALSE)</f>
        <v>Persediaan Barang dagang</v>
      </c>
      <c r="F72" s="58"/>
      <c r="G72" s="61"/>
      <c r="H72" s="61">
        <v>11400000</v>
      </c>
      <c r="I72" s="58" t="s">
        <v>109</v>
      </c>
      <c r="J72" s="58"/>
      <c r="K72" s="61"/>
      <c r="L72" s="61"/>
      <c r="M72" s="58">
        <v>4</v>
      </c>
      <c r="N72" s="61">
        <v>2850000</v>
      </c>
      <c r="O72" s="61">
        <v>11400000</v>
      </c>
    </row>
    <row r="73" spans="2:15" x14ac:dyDescent="0.2">
      <c r="B73" s="56">
        <v>11500</v>
      </c>
      <c r="C73" s="59">
        <v>38739</v>
      </c>
      <c r="D73" s="58" t="s">
        <v>212</v>
      </c>
      <c r="E73" s="60" t="str">
        <f>VLOOKUP('[1]JU&amp;AJP'!A72,'[1]Master Akun '!$A$11:$D$75,2,FALSE)</f>
        <v>Persediaan Barang dagang</v>
      </c>
      <c r="F73" s="58"/>
      <c r="G73" s="61"/>
      <c r="H73" s="61">
        <v>3540000</v>
      </c>
      <c r="I73" s="58" t="s">
        <v>111</v>
      </c>
      <c r="J73" s="58"/>
      <c r="K73" s="61"/>
      <c r="L73" s="61"/>
      <c r="M73" s="58">
        <v>6</v>
      </c>
      <c r="N73" s="61">
        <v>590000</v>
      </c>
      <c r="O73" s="61">
        <v>3540000</v>
      </c>
    </row>
    <row r="74" spans="2:15" x14ac:dyDescent="0.2">
      <c r="B74" s="58"/>
      <c r="C74" s="59"/>
      <c r="D74" s="58"/>
      <c r="E74" s="60"/>
      <c r="F74" s="58"/>
      <c r="G74" s="61"/>
      <c r="H74" s="61"/>
      <c r="I74" s="58"/>
      <c r="J74" s="58"/>
      <c r="K74" s="61"/>
      <c r="L74" s="61"/>
      <c r="M74" s="58"/>
      <c r="N74" s="61"/>
      <c r="O74" s="61"/>
    </row>
    <row r="75" spans="2:15" x14ac:dyDescent="0.2">
      <c r="B75" s="58">
        <v>11202</v>
      </c>
      <c r="C75" s="59">
        <v>38740</v>
      </c>
      <c r="D75" s="58" t="s">
        <v>213</v>
      </c>
      <c r="E75" s="60" t="str">
        <f>VLOOKUP('[1]JU&amp;AJP'!A74,'[1]Master Akun '!$A$11:$D$75,2,FALSE)</f>
        <v>Bank Mandiri</v>
      </c>
      <c r="F75" s="58"/>
      <c r="G75" s="61">
        <v>10000000</v>
      </c>
      <c r="H75" s="61"/>
      <c r="I75" s="58"/>
      <c r="J75" s="58"/>
      <c r="K75" s="61"/>
      <c r="L75" s="61"/>
      <c r="M75" s="58"/>
      <c r="N75" s="61"/>
      <c r="O75" s="61"/>
    </row>
    <row r="76" spans="2:15" x14ac:dyDescent="0.2">
      <c r="B76" s="58">
        <v>11301</v>
      </c>
      <c r="C76" s="59">
        <v>38740</v>
      </c>
      <c r="D76" s="58" t="s">
        <v>213</v>
      </c>
      <c r="E76" s="60" t="str">
        <f>VLOOKUP('[1]JU&amp;AJP'!A75,'[1]Master Akun '!$A$11:$D$75,2,FALSE)</f>
        <v xml:space="preserve">Piutang Usaha   </v>
      </c>
      <c r="F76" s="58" t="s">
        <v>125</v>
      </c>
      <c r="G76" s="61">
        <v>30535000</v>
      </c>
      <c r="H76" s="61"/>
      <c r="I76" s="58"/>
      <c r="J76" s="58"/>
      <c r="K76" s="61"/>
      <c r="L76" s="61"/>
      <c r="M76" s="58"/>
      <c r="N76" s="61"/>
      <c r="O76" s="61"/>
    </row>
    <row r="77" spans="2:15" x14ac:dyDescent="0.2">
      <c r="B77" s="58">
        <v>41000</v>
      </c>
      <c r="C77" s="59">
        <v>38740</v>
      </c>
      <c r="D77" s="58" t="s">
        <v>213</v>
      </c>
      <c r="E77" s="60" t="str">
        <f>VLOOKUP('[1]JU&amp;AJP'!A76,'[1]Master Akun '!$A$11:$D$75,2,FALSE)</f>
        <v>Penjualan</v>
      </c>
      <c r="F77" s="58"/>
      <c r="G77" s="61"/>
      <c r="H77" s="61">
        <v>36850000</v>
      </c>
      <c r="I77" s="58"/>
      <c r="J77" s="58"/>
      <c r="K77" s="61"/>
      <c r="L77" s="61"/>
      <c r="M77" s="58"/>
      <c r="N77" s="61"/>
      <c r="O77" s="61"/>
    </row>
    <row r="78" spans="2:15" x14ac:dyDescent="0.2">
      <c r="B78" s="58">
        <v>21403</v>
      </c>
      <c r="C78" s="59">
        <v>38740</v>
      </c>
      <c r="D78" s="58" t="s">
        <v>213</v>
      </c>
      <c r="E78" s="60" t="str">
        <f>VLOOKUP('[1]JU&amp;AJP'!A77,'[1]Master Akun '!$A$11:$D$75,2,FALSE)</f>
        <v>PPN Keluar</v>
      </c>
      <c r="F78" s="58"/>
      <c r="G78" s="61"/>
      <c r="H78" s="61">
        <v>3685000</v>
      </c>
      <c r="I78" s="58"/>
      <c r="J78" s="58"/>
      <c r="K78" s="61"/>
      <c r="L78" s="61"/>
      <c r="M78" s="58"/>
      <c r="N78" s="61"/>
      <c r="O78" s="61"/>
    </row>
    <row r="79" spans="2:15" x14ac:dyDescent="0.2">
      <c r="B79" s="58">
        <v>51000</v>
      </c>
      <c r="C79" s="59">
        <v>38740</v>
      </c>
      <c r="D79" s="58" t="s">
        <v>213</v>
      </c>
      <c r="E79" s="60" t="str">
        <f>VLOOKUP('[1]JU&amp;AJP'!A78,'[1]Master Akun '!$A$11:$D$75,2,FALSE)</f>
        <v>Harga Pokok Penjualan</v>
      </c>
      <c r="F79" s="58"/>
      <c r="G79" s="61">
        <v>29150000</v>
      </c>
      <c r="H79" s="61"/>
      <c r="I79" s="58"/>
      <c r="J79" s="58"/>
      <c r="K79" s="61"/>
      <c r="L79" s="61"/>
      <c r="M79" s="58"/>
      <c r="N79" s="61"/>
      <c r="O79" s="61"/>
    </row>
    <row r="80" spans="2:15" x14ac:dyDescent="0.2">
      <c r="B80" s="58">
        <v>11500</v>
      </c>
      <c r="C80" s="59">
        <v>38740</v>
      </c>
      <c r="D80" s="58" t="s">
        <v>213</v>
      </c>
      <c r="E80" s="60" t="str">
        <f>VLOOKUP('[1]JU&amp;AJP'!A79,'[1]Master Akun '!$A$11:$D$75,2,FALSE)</f>
        <v>Persediaan Barang dagang</v>
      </c>
      <c r="F80" s="58"/>
      <c r="G80" s="61"/>
      <c r="H80" s="61">
        <v>7800000</v>
      </c>
      <c r="I80" s="58" t="s">
        <v>114</v>
      </c>
      <c r="J80" s="58"/>
      <c r="K80" s="61"/>
      <c r="L80" s="61"/>
      <c r="M80" s="58">
        <v>6</v>
      </c>
      <c r="N80" s="61">
        <v>1300000</v>
      </c>
      <c r="O80" s="61">
        <v>7800000</v>
      </c>
    </row>
    <row r="81" spans="2:15" x14ac:dyDescent="0.2">
      <c r="B81" s="58">
        <v>11500</v>
      </c>
      <c r="C81" s="59">
        <v>38740</v>
      </c>
      <c r="D81" s="58" t="s">
        <v>213</v>
      </c>
      <c r="E81" s="60" t="str">
        <f>VLOOKUP('[1]JU&amp;AJP'!A80,'[1]Master Akun '!$A$11:$D$75,2,FALSE)</f>
        <v>Persediaan Barang dagang</v>
      </c>
      <c r="F81" s="58"/>
      <c r="G81" s="61"/>
      <c r="H81" s="61">
        <v>14000000</v>
      </c>
      <c r="I81" s="58" t="s">
        <v>116</v>
      </c>
      <c r="J81" s="58"/>
      <c r="K81" s="61"/>
      <c r="L81" s="61"/>
      <c r="M81" s="58">
        <v>8</v>
      </c>
      <c r="N81" s="61">
        <v>1750000</v>
      </c>
      <c r="O81" s="61">
        <v>14000000</v>
      </c>
    </row>
    <row r="82" spans="2:15" x14ac:dyDescent="0.2">
      <c r="B82" s="58">
        <v>11500</v>
      </c>
      <c r="C82" s="59">
        <v>38740</v>
      </c>
      <c r="D82" s="58" t="s">
        <v>213</v>
      </c>
      <c r="E82" s="60" t="str">
        <f>VLOOKUP('[1]JU&amp;AJP'!A81,'[1]Master Akun '!$A$11:$D$75,2,FALSE)</f>
        <v>Persediaan Barang dagang</v>
      </c>
      <c r="F82" s="58"/>
      <c r="G82" s="61"/>
      <c r="H82" s="61">
        <v>7350000</v>
      </c>
      <c r="I82" s="58" t="s">
        <v>118</v>
      </c>
      <c r="J82" s="58"/>
      <c r="K82" s="61"/>
      <c r="L82" s="61"/>
      <c r="M82" s="58">
        <v>7</v>
      </c>
      <c r="N82" s="61">
        <v>1050000</v>
      </c>
      <c r="O82" s="61">
        <v>7350000</v>
      </c>
    </row>
    <row r="83" spans="2:15" x14ac:dyDescent="0.2">
      <c r="B83" s="58"/>
      <c r="C83" s="59"/>
      <c r="D83" s="58"/>
      <c r="E83" s="60"/>
      <c r="F83" s="58"/>
      <c r="G83" s="61"/>
      <c r="H83" s="61"/>
      <c r="I83" s="58"/>
      <c r="J83" s="58"/>
      <c r="K83" s="61"/>
      <c r="L83" s="61"/>
      <c r="M83" s="58"/>
      <c r="N83" s="61"/>
      <c r="O83" s="61"/>
    </row>
    <row r="84" spans="2:15" x14ac:dyDescent="0.2">
      <c r="B84" s="56">
        <v>42000</v>
      </c>
      <c r="C84" s="59">
        <v>38741</v>
      </c>
      <c r="D84" s="58" t="s">
        <v>214</v>
      </c>
      <c r="E84" s="60" t="str">
        <f>VLOOKUP('[1]JU&amp;AJP'!A83,'[1]Master Akun '!$A$11:$D$75,2,FALSE)</f>
        <v>Return Penjualan</v>
      </c>
      <c r="F84" s="58"/>
      <c r="G84" s="61">
        <v>1750000</v>
      </c>
      <c r="H84" s="61"/>
      <c r="I84" s="58"/>
      <c r="J84" s="58"/>
      <c r="K84" s="61"/>
      <c r="L84" s="61"/>
      <c r="M84" s="58"/>
      <c r="N84" s="61"/>
      <c r="O84" s="61"/>
    </row>
    <row r="85" spans="2:15" x14ac:dyDescent="0.2">
      <c r="B85" s="58">
        <v>21403</v>
      </c>
      <c r="C85" s="59">
        <v>38741</v>
      </c>
      <c r="D85" s="58" t="s">
        <v>214</v>
      </c>
      <c r="E85" s="60" t="str">
        <f>VLOOKUP('[1]JU&amp;AJP'!A84,'[1]Master Akun '!$A$11:$D$75,2,FALSE)</f>
        <v>PPN Keluar</v>
      </c>
      <c r="F85" s="58"/>
      <c r="G85" s="61">
        <v>175000</v>
      </c>
      <c r="H85" s="61"/>
      <c r="I85" s="58"/>
      <c r="J85" s="58"/>
      <c r="K85" s="61"/>
      <c r="L85" s="61"/>
      <c r="M85" s="58"/>
      <c r="N85" s="61"/>
      <c r="O85" s="61"/>
    </row>
    <row r="86" spans="2:15" x14ac:dyDescent="0.2">
      <c r="B86" s="58">
        <v>11301</v>
      </c>
      <c r="C86" s="59">
        <v>38741</v>
      </c>
      <c r="D86" s="58" t="s">
        <v>214</v>
      </c>
      <c r="E86" s="60" t="str">
        <f>VLOOKUP('[1]JU&amp;AJP'!A85,'[1]Master Akun '!$A$11:$D$75,2,FALSE)</f>
        <v xml:space="preserve">Piutang Usaha   </v>
      </c>
      <c r="F86" s="58" t="s">
        <v>134</v>
      </c>
      <c r="G86" s="61"/>
      <c r="H86" s="61">
        <v>1925000</v>
      </c>
      <c r="I86" s="58"/>
      <c r="J86" s="58"/>
      <c r="K86" s="61"/>
      <c r="L86" s="61"/>
      <c r="M86" s="58"/>
      <c r="N86" s="61"/>
      <c r="O86" s="61"/>
    </row>
    <row r="87" spans="2:15" x14ac:dyDescent="0.2">
      <c r="B87" s="58">
        <v>11500</v>
      </c>
      <c r="C87" s="59">
        <v>38741</v>
      </c>
      <c r="D87" s="58" t="s">
        <v>214</v>
      </c>
      <c r="E87" s="60" t="str">
        <f>VLOOKUP('[1]JU&amp;AJP'!A86,'[1]Master Akun '!$A$11:$D$75,2,FALSE)</f>
        <v>Persediaan Barang dagang</v>
      </c>
      <c r="F87" s="58"/>
      <c r="G87" s="61">
        <v>1400000</v>
      </c>
      <c r="H87" s="61"/>
      <c r="I87" s="58" t="s">
        <v>104</v>
      </c>
      <c r="J87" s="58"/>
      <c r="K87" s="61"/>
      <c r="L87" s="61"/>
      <c r="M87" s="58">
        <v>1</v>
      </c>
      <c r="N87" s="61">
        <v>1400000</v>
      </c>
      <c r="O87" s="61">
        <v>1400000</v>
      </c>
    </row>
    <row r="88" spans="2:15" x14ac:dyDescent="0.2">
      <c r="B88" s="58">
        <v>51000</v>
      </c>
      <c r="C88" s="59">
        <v>38741</v>
      </c>
      <c r="D88" s="58" t="s">
        <v>214</v>
      </c>
      <c r="E88" s="60" t="str">
        <f>VLOOKUP('[1]JU&amp;AJP'!A87,'[1]Master Akun '!$A$11:$D$75,2,FALSE)</f>
        <v>Harga Pokok Penjualan</v>
      </c>
      <c r="F88" s="58"/>
      <c r="G88" s="61"/>
      <c r="H88" s="61">
        <v>1400000</v>
      </c>
      <c r="I88" s="58"/>
      <c r="J88" s="58"/>
      <c r="K88" s="61"/>
      <c r="L88" s="61"/>
      <c r="M88" s="58"/>
      <c r="N88" s="61"/>
      <c r="O88" s="61"/>
    </row>
    <row r="89" spans="2:15" x14ac:dyDescent="0.2">
      <c r="B89" s="58"/>
      <c r="C89" s="59"/>
      <c r="D89" s="58"/>
      <c r="E89" s="60"/>
      <c r="F89" s="58"/>
      <c r="G89" s="61"/>
      <c r="H89" s="61"/>
      <c r="I89" s="58"/>
      <c r="J89" s="58"/>
      <c r="K89" s="61"/>
      <c r="L89" s="61"/>
      <c r="M89" s="58"/>
      <c r="N89" s="61"/>
      <c r="O89" s="61"/>
    </row>
    <row r="90" spans="2:15" x14ac:dyDescent="0.2">
      <c r="B90" s="58">
        <v>11202</v>
      </c>
      <c r="C90" s="59">
        <v>38743</v>
      </c>
      <c r="D90" s="58" t="s">
        <v>215</v>
      </c>
      <c r="E90" s="60" t="str">
        <f>VLOOKUP('[1]JU&amp;AJP'!A89,'[1]Master Akun '!$A$11:$D$75,2,FALSE)</f>
        <v>Bank Mandiri</v>
      </c>
      <c r="F90" s="58"/>
      <c r="G90" s="61">
        <v>31559000</v>
      </c>
      <c r="H90" s="61"/>
      <c r="I90" s="58"/>
      <c r="J90" s="58"/>
      <c r="K90" s="61"/>
      <c r="L90" s="61"/>
      <c r="M90" s="58"/>
      <c r="N90" s="61"/>
      <c r="O90" s="61"/>
    </row>
    <row r="91" spans="2:15" x14ac:dyDescent="0.2">
      <c r="B91" s="58">
        <v>41000</v>
      </c>
      <c r="C91" s="59">
        <v>38743</v>
      </c>
      <c r="D91" s="58" t="s">
        <v>215</v>
      </c>
      <c r="E91" s="60" t="str">
        <f>VLOOKUP('[1]JU&amp;AJP'!A90,'[1]Master Akun '!$A$11:$D$75,2,FALSE)</f>
        <v>Penjualan</v>
      </c>
      <c r="F91" s="58"/>
      <c r="G91" s="61"/>
      <c r="H91" s="61">
        <v>28690000</v>
      </c>
      <c r="I91" s="58"/>
      <c r="J91" s="58"/>
      <c r="K91" s="61"/>
      <c r="L91" s="61"/>
      <c r="M91" s="58"/>
      <c r="N91" s="61"/>
      <c r="O91" s="61"/>
    </row>
    <row r="92" spans="2:15" x14ac:dyDescent="0.2">
      <c r="B92" s="58">
        <v>21403</v>
      </c>
      <c r="C92" s="59">
        <v>38743</v>
      </c>
      <c r="D92" s="58" t="s">
        <v>215</v>
      </c>
      <c r="E92" s="60" t="str">
        <f>VLOOKUP('[1]JU&amp;AJP'!A91,'[1]Master Akun '!$A$11:$D$75,2,FALSE)</f>
        <v>PPN Keluar</v>
      </c>
      <c r="F92" s="58"/>
      <c r="G92" s="61"/>
      <c r="H92" s="61">
        <v>2869000</v>
      </c>
      <c r="I92" s="58"/>
      <c r="J92" s="58"/>
      <c r="K92" s="61"/>
      <c r="L92" s="61"/>
      <c r="M92" s="58"/>
      <c r="N92" s="61"/>
      <c r="O92" s="61"/>
    </row>
    <row r="93" spans="2:15" x14ac:dyDescent="0.2">
      <c r="B93" s="58">
        <v>51000</v>
      </c>
      <c r="C93" s="59">
        <v>38743</v>
      </c>
      <c r="D93" s="58" t="s">
        <v>215</v>
      </c>
      <c r="E93" s="60" t="str">
        <f>VLOOKUP('[1]JU&amp;AJP'!A92,'[1]Master Akun '!$A$11:$D$75,2,FALSE)</f>
        <v>Harga Pokok Penjualan</v>
      </c>
      <c r="F93" s="58"/>
      <c r="G93" s="61">
        <v>24250000</v>
      </c>
      <c r="H93" s="61"/>
      <c r="I93" s="58"/>
      <c r="J93" s="58"/>
      <c r="K93" s="61"/>
      <c r="L93" s="61"/>
      <c r="M93" s="58"/>
      <c r="N93" s="61"/>
      <c r="O93" s="61"/>
    </row>
    <row r="94" spans="2:15" x14ac:dyDescent="0.2">
      <c r="B94" s="58">
        <v>11500</v>
      </c>
      <c r="C94" s="59">
        <v>38743</v>
      </c>
      <c r="D94" s="58" t="s">
        <v>215</v>
      </c>
      <c r="E94" s="60" t="str">
        <f>VLOOKUP('[1]JU&amp;AJP'!A93,'[1]Master Akun '!$A$11:$D$75,2,FALSE)</f>
        <v>Persediaan Barang dagang</v>
      </c>
      <c r="F94" s="58"/>
      <c r="G94" s="61"/>
      <c r="H94" s="61">
        <v>11200000</v>
      </c>
      <c r="I94" s="58" t="s">
        <v>104</v>
      </c>
      <c r="J94" s="58"/>
      <c r="K94" s="61"/>
      <c r="L94" s="61"/>
      <c r="M94" s="58">
        <v>8</v>
      </c>
      <c r="N94" s="61">
        <v>1400000</v>
      </c>
      <c r="O94" s="61">
        <v>11200000</v>
      </c>
    </row>
    <row r="95" spans="2:15" x14ac:dyDescent="0.2">
      <c r="B95" s="58">
        <v>11500</v>
      </c>
      <c r="C95" s="59">
        <v>38743</v>
      </c>
      <c r="D95" s="58" t="s">
        <v>215</v>
      </c>
      <c r="E95" s="60" t="str">
        <f>VLOOKUP('[1]JU&amp;AJP'!A94,'[1]Master Akun '!$A$11:$D$75,2,FALSE)</f>
        <v>Persediaan Barang dagang</v>
      </c>
      <c r="F95" s="58"/>
      <c r="G95" s="61"/>
      <c r="H95" s="61">
        <v>7800000</v>
      </c>
      <c r="I95" s="58" t="s">
        <v>114</v>
      </c>
      <c r="J95" s="58"/>
      <c r="K95" s="61"/>
      <c r="L95" s="61"/>
      <c r="M95" s="58">
        <v>6</v>
      </c>
      <c r="N95" s="61">
        <v>1300000</v>
      </c>
      <c r="O95" s="61">
        <v>7800000</v>
      </c>
    </row>
    <row r="96" spans="2:15" x14ac:dyDescent="0.2">
      <c r="B96" s="58">
        <v>11500</v>
      </c>
      <c r="C96" s="59">
        <v>38743</v>
      </c>
      <c r="D96" s="58" t="s">
        <v>215</v>
      </c>
      <c r="E96" s="60" t="str">
        <f>VLOOKUP('[1]JU&amp;AJP'!A95,'[1]Master Akun '!$A$11:$D$75,2,FALSE)</f>
        <v>Persediaan Barang dagang</v>
      </c>
      <c r="F96" s="58"/>
      <c r="G96" s="61"/>
      <c r="H96" s="61">
        <v>5250000</v>
      </c>
      <c r="I96" s="58" t="s">
        <v>116</v>
      </c>
      <c r="J96" s="58"/>
      <c r="K96" s="61"/>
      <c r="L96" s="61"/>
      <c r="M96" s="58">
        <v>3</v>
      </c>
      <c r="N96" s="61">
        <v>1750000</v>
      </c>
      <c r="O96" s="61">
        <v>5250000</v>
      </c>
    </row>
    <row r="97" spans="2:15" x14ac:dyDescent="0.2">
      <c r="B97" s="58"/>
      <c r="C97" s="59"/>
      <c r="D97" s="58"/>
      <c r="E97" s="60"/>
      <c r="F97" s="58"/>
      <c r="G97" s="61"/>
      <c r="H97" s="61"/>
      <c r="I97" s="58"/>
      <c r="J97" s="58"/>
      <c r="K97" s="61"/>
      <c r="L97" s="61"/>
      <c r="M97" s="58"/>
      <c r="N97" s="61"/>
      <c r="O97" s="61"/>
    </row>
    <row r="98" spans="2:15" x14ac:dyDescent="0.2">
      <c r="B98" s="58">
        <v>11401</v>
      </c>
      <c r="C98" s="59">
        <v>38744</v>
      </c>
      <c r="D98" s="58" t="s">
        <v>216</v>
      </c>
      <c r="E98" s="60" t="str">
        <f>VLOOKUP('[1]JU&amp;AJP'!A97,'[1]Master Akun '!$A$11:$D$75,2,FALSE)</f>
        <v>Piutang karyawan</v>
      </c>
      <c r="F98" s="58" t="s">
        <v>157</v>
      </c>
      <c r="G98" s="61">
        <v>2500000</v>
      </c>
      <c r="H98" s="61"/>
      <c r="I98" s="58"/>
      <c r="J98" s="58"/>
      <c r="K98" s="61"/>
      <c r="L98" s="61"/>
      <c r="M98" s="58"/>
      <c r="N98" s="61"/>
      <c r="O98" s="61"/>
    </row>
    <row r="99" spans="2:15" x14ac:dyDescent="0.2">
      <c r="B99" s="58">
        <v>11201</v>
      </c>
      <c r="C99" s="59">
        <v>38744</v>
      </c>
      <c r="D99" s="58" t="s">
        <v>216</v>
      </c>
      <c r="E99" s="60" t="str">
        <f>VLOOKUP('[1]JU&amp;AJP'!A98,'[1]Master Akun '!$A$11:$D$75,2,FALSE)</f>
        <v>Bank BCA</v>
      </c>
      <c r="F99" s="58"/>
      <c r="G99" s="61"/>
      <c r="H99" s="61">
        <v>2500000</v>
      </c>
      <c r="I99" s="58"/>
      <c r="J99" s="58"/>
      <c r="K99" s="61"/>
      <c r="L99" s="61"/>
      <c r="M99" s="58"/>
      <c r="N99" s="61"/>
      <c r="O99" s="61"/>
    </row>
    <row r="100" spans="2:15" x14ac:dyDescent="0.2">
      <c r="B100" s="58"/>
      <c r="C100" s="59"/>
      <c r="D100" s="58"/>
      <c r="E100" s="60"/>
      <c r="F100" s="58"/>
      <c r="G100" s="61"/>
      <c r="H100" s="61"/>
      <c r="I100" s="58"/>
      <c r="J100" s="58"/>
      <c r="K100" s="61"/>
      <c r="L100" s="61"/>
      <c r="M100" s="58"/>
      <c r="N100" s="61"/>
      <c r="O100" s="61"/>
    </row>
    <row r="101" spans="2:15" x14ac:dyDescent="0.2">
      <c r="B101" s="58">
        <v>21100</v>
      </c>
      <c r="C101" s="59">
        <v>38745</v>
      </c>
      <c r="D101" s="58" t="s">
        <v>217</v>
      </c>
      <c r="E101" s="60" t="str">
        <f>VLOOKUP('[1]JU&amp;AJP'!A100,'[1]Master Akun '!$A$11:$D$75,2,FALSE)</f>
        <v>Hutang Usaha</v>
      </c>
      <c r="F101" s="58" t="s">
        <v>177</v>
      </c>
      <c r="G101" s="61">
        <v>22000000</v>
      </c>
      <c r="H101" s="61"/>
      <c r="I101" s="58"/>
      <c r="J101" s="58"/>
      <c r="K101" s="61"/>
      <c r="L101" s="61"/>
      <c r="M101" s="58"/>
      <c r="N101" s="61"/>
      <c r="O101" s="61"/>
    </row>
    <row r="102" spans="2:15" x14ac:dyDescent="0.2">
      <c r="B102" s="58">
        <v>11201</v>
      </c>
      <c r="C102" s="59">
        <v>38745</v>
      </c>
      <c r="D102" s="58" t="s">
        <v>217</v>
      </c>
      <c r="E102" s="60" t="str">
        <f>VLOOKUP('[1]JU&amp;AJP'!A101,'[1]Master Akun '!$A$11:$D$75,2,FALSE)</f>
        <v>Bank BCA</v>
      </c>
      <c r="F102" s="58"/>
      <c r="G102" s="61"/>
      <c r="H102" s="61">
        <v>10000000</v>
      </c>
      <c r="I102" s="58"/>
      <c r="J102" s="58"/>
      <c r="K102" s="61"/>
      <c r="L102" s="61"/>
      <c r="M102" s="58"/>
      <c r="N102" s="61"/>
      <c r="O102" s="61"/>
    </row>
    <row r="103" spans="2:15" x14ac:dyDescent="0.2">
      <c r="B103" s="58">
        <v>11202</v>
      </c>
      <c r="C103" s="59">
        <v>38745</v>
      </c>
      <c r="D103" s="58" t="s">
        <v>217</v>
      </c>
      <c r="E103" s="60" t="str">
        <f>VLOOKUP('[1]JU&amp;AJP'!A102,'[1]Master Akun '!$A$11:$D$75,2,FALSE)</f>
        <v>Bank Mandiri</v>
      </c>
      <c r="F103" s="58"/>
      <c r="G103" s="61"/>
      <c r="H103" s="61">
        <v>12000000</v>
      </c>
      <c r="I103" s="58"/>
      <c r="J103" s="58"/>
      <c r="K103" s="61"/>
      <c r="L103" s="61"/>
      <c r="M103" s="58"/>
      <c r="N103" s="61"/>
      <c r="O103" s="61"/>
    </row>
    <row r="104" spans="2:15" x14ac:dyDescent="0.2">
      <c r="B104" s="58"/>
      <c r="C104" s="59"/>
      <c r="D104" s="58"/>
      <c r="E104" s="60"/>
      <c r="F104" s="58"/>
      <c r="G104" s="61"/>
      <c r="H104" s="61"/>
      <c r="I104" s="58"/>
      <c r="J104" s="58"/>
      <c r="K104" s="61"/>
      <c r="L104" s="61"/>
      <c r="M104" s="58"/>
      <c r="N104" s="61"/>
      <c r="O104" s="61"/>
    </row>
    <row r="105" spans="2:15" x14ac:dyDescent="0.2">
      <c r="B105" s="58">
        <v>61008</v>
      </c>
      <c r="C105" s="59">
        <v>38746</v>
      </c>
      <c r="D105" s="58" t="s">
        <v>218</v>
      </c>
      <c r="E105" s="60" t="str">
        <f>VLOOKUP('[1]JU&amp;AJP'!A104,'[1]Master Akun '!$A$11:$D$75,2,FALSE)</f>
        <v>Beban Pemasaran</v>
      </c>
      <c r="F105" s="58"/>
      <c r="G105" s="61">
        <v>750000</v>
      </c>
      <c r="H105" s="61"/>
      <c r="I105" s="58"/>
      <c r="J105" s="58"/>
      <c r="K105" s="61"/>
      <c r="L105" s="61"/>
      <c r="M105" s="58"/>
      <c r="N105" s="61"/>
      <c r="O105" s="61"/>
    </row>
    <row r="106" spans="2:15" x14ac:dyDescent="0.2">
      <c r="B106" s="58">
        <v>61009</v>
      </c>
      <c r="C106" s="59">
        <v>38746</v>
      </c>
      <c r="D106" s="58" t="s">
        <v>218</v>
      </c>
      <c r="E106" s="60" t="str">
        <f>VLOOKUP('[1]JU&amp;AJP'!A105,'[1]Master Akun '!$A$11:$D$75,2,FALSE)</f>
        <v>Beban Transportasi</v>
      </c>
      <c r="F106" s="58"/>
      <c r="G106" s="61">
        <v>250000</v>
      </c>
      <c r="H106" s="61"/>
      <c r="I106" s="58"/>
      <c r="J106" s="58"/>
      <c r="K106" s="61"/>
      <c r="L106" s="61"/>
      <c r="M106" s="58"/>
      <c r="N106" s="61"/>
      <c r="O106" s="61"/>
    </row>
    <row r="107" spans="2:15" x14ac:dyDescent="0.2">
      <c r="B107" s="58">
        <v>61010</v>
      </c>
      <c r="C107" s="59">
        <v>38746</v>
      </c>
      <c r="D107" s="58" t="s">
        <v>218</v>
      </c>
      <c r="E107" s="60" t="str">
        <f>VLOOKUP('[1]JU&amp;AJP'!A106,'[1]Master Akun '!$A$11:$D$75,2,FALSE)</f>
        <v>Beban Perawatan AC</v>
      </c>
      <c r="F107" s="58"/>
      <c r="G107" s="61">
        <v>200000</v>
      </c>
      <c r="H107" s="61"/>
      <c r="I107" s="58"/>
      <c r="J107" s="58"/>
      <c r="K107" s="61"/>
      <c r="L107" s="61"/>
      <c r="M107" s="58"/>
      <c r="N107" s="61"/>
      <c r="O107" s="61"/>
    </row>
    <row r="108" spans="2:15" x14ac:dyDescent="0.2">
      <c r="B108" s="58">
        <v>61011</v>
      </c>
      <c r="C108" s="59">
        <v>38746</v>
      </c>
      <c r="D108" s="58" t="s">
        <v>218</v>
      </c>
      <c r="E108" s="60" t="str">
        <f>VLOOKUP('[1]JU&amp;AJP'!A107,'[1]Master Akun '!$A$11:$D$75,2,FALSE)</f>
        <v>Beban Perlengkapan Kantor</v>
      </c>
      <c r="F108" s="58"/>
      <c r="G108" s="61">
        <v>50000</v>
      </c>
      <c r="H108" s="61"/>
      <c r="I108" s="58"/>
      <c r="J108" s="58"/>
      <c r="K108" s="61"/>
      <c r="L108" s="61"/>
      <c r="M108" s="58"/>
      <c r="N108" s="61"/>
      <c r="O108" s="61"/>
    </row>
    <row r="109" spans="2:15" x14ac:dyDescent="0.2">
      <c r="B109" s="58">
        <v>11201</v>
      </c>
      <c r="C109" s="59">
        <v>38746</v>
      </c>
      <c r="D109" s="58" t="s">
        <v>218</v>
      </c>
      <c r="E109" s="60" t="str">
        <f>VLOOKUP('[1]JU&amp;AJP'!A108,'[1]Master Akun '!$A$11:$D$75,2,FALSE)</f>
        <v>Bank BCA</v>
      </c>
      <c r="F109" s="58"/>
      <c r="G109" s="61"/>
      <c r="H109" s="61">
        <v>1250000</v>
      </c>
      <c r="I109" s="58"/>
      <c r="J109" s="58"/>
      <c r="K109" s="61"/>
      <c r="L109" s="61"/>
      <c r="M109" s="58"/>
      <c r="N109" s="61"/>
      <c r="O109" s="61"/>
    </row>
    <row r="110" spans="2:15" x14ac:dyDescent="0.2">
      <c r="B110" s="58"/>
      <c r="C110" s="59"/>
      <c r="D110" s="58"/>
      <c r="E110" s="60"/>
      <c r="F110" s="58"/>
      <c r="G110" s="61"/>
      <c r="H110" s="61"/>
      <c r="I110" s="58"/>
      <c r="J110" s="58"/>
      <c r="K110" s="61"/>
      <c r="L110" s="61"/>
      <c r="M110" s="58"/>
      <c r="N110" s="61"/>
      <c r="O110" s="61"/>
    </row>
    <row r="111" spans="2:15" x14ac:dyDescent="0.2">
      <c r="B111" s="56">
        <v>11101</v>
      </c>
      <c r="C111" s="59">
        <v>38746</v>
      </c>
      <c r="D111" s="58" t="s">
        <v>219</v>
      </c>
      <c r="E111" s="60" t="str">
        <f>VLOOKUP('[1]JU&amp;AJP'!A110,'[1]Master Akun '!$A$11:$D$75,2,FALSE)</f>
        <v>Kas Ditangan</v>
      </c>
      <c r="F111" s="58"/>
      <c r="G111" s="61">
        <v>5500000</v>
      </c>
      <c r="H111" s="61"/>
      <c r="I111" s="58"/>
      <c r="J111" s="58"/>
      <c r="K111" s="61"/>
      <c r="L111" s="61"/>
      <c r="M111" s="58"/>
      <c r="N111" s="61"/>
      <c r="O111" s="61"/>
    </row>
    <row r="112" spans="2:15" x14ac:dyDescent="0.2">
      <c r="B112" s="56">
        <v>12202</v>
      </c>
      <c r="C112" s="59">
        <v>38746</v>
      </c>
      <c r="D112" s="58" t="s">
        <v>219</v>
      </c>
      <c r="E112" s="60" t="str">
        <f>VLOOKUP('[1]JU&amp;AJP'!A111,'[1]Master Akun '!$A$11:$D$75,2,FALSE)</f>
        <v>Akumulasi Penyusutan Kenaraan</v>
      </c>
      <c r="F112" s="58"/>
      <c r="G112" s="61">
        <v>1500000</v>
      </c>
      <c r="H112" s="61"/>
      <c r="I112" s="58"/>
      <c r="J112" s="58"/>
      <c r="K112" s="61"/>
      <c r="L112" s="61"/>
      <c r="M112" s="58"/>
      <c r="N112" s="61"/>
      <c r="O112" s="61"/>
    </row>
    <row r="113" spans="2:15" x14ac:dyDescent="0.2">
      <c r="B113" s="56">
        <v>81001</v>
      </c>
      <c r="C113" s="59">
        <v>38746</v>
      </c>
      <c r="D113" s="58" t="s">
        <v>219</v>
      </c>
      <c r="E113" s="60" t="str">
        <f>VLOOKUP('[1]JU&amp;AJP'!A112,'[1]Master Akun '!$A$11:$D$75,2,FALSE)</f>
        <v>Laba Penjualan Aktiva Tetap</v>
      </c>
      <c r="F113" s="58"/>
      <c r="G113" s="61"/>
      <c r="H113" s="61">
        <v>1000000</v>
      </c>
      <c r="I113" s="58"/>
      <c r="J113" s="58"/>
      <c r="K113" s="61"/>
      <c r="L113" s="61"/>
      <c r="M113" s="58"/>
      <c r="N113" s="61"/>
      <c r="O113" s="61"/>
    </row>
    <row r="114" spans="2:15" x14ac:dyDescent="0.2">
      <c r="B114" s="56">
        <v>12201</v>
      </c>
      <c r="C114" s="59">
        <v>38746</v>
      </c>
      <c r="D114" s="58" t="s">
        <v>219</v>
      </c>
      <c r="E114" s="60" t="str">
        <f>VLOOKUP('[1]JU&amp;AJP'!A113,'[1]Master Akun '!$A$11:$D$75,2,FALSE)</f>
        <v>Kendaraan</v>
      </c>
      <c r="F114" s="58"/>
      <c r="G114" s="61"/>
      <c r="H114" s="61">
        <v>6000000</v>
      </c>
      <c r="I114" s="58"/>
      <c r="J114" s="58"/>
      <c r="K114" s="61"/>
      <c r="L114" s="61"/>
      <c r="M114" s="58"/>
      <c r="N114" s="61"/>
      <c r="O114" s="61"/>
    </row>
    <row r="115" spans="2:15" x14ac:dyDescent="0.2">
      <c r="B115" s="58"/>
      <c r="C115" s="59"/>
      <c r="D115" s="58"/>
      <c r="E115" s="60"/>
      <c r="F115" s="58"/>
      <c r="G115" s="61"/>
      <c r="H115" s="61"/>
      <c r="I115" s="58"/>
      <c r="J115" s="58"/>
      <c r="K115" s="61"/>
      <c r="L115" s="61"/>
      <c r="M115" s="58"/>
      <c r="N115" s="61"/>
      <c r="O115" s="61"/>
    </row>
    <row r="116" spans="2:15" x14ac:dyDescent="0.2">
      <c r="B116" s="58">
        <v>11101</v>
      </c>
      <c r="C116" s="59">
        <v>38746</v>
      </c>
      <c r="D116" s="58" t="s">
        <v>220</v>
      </c>
      <c r="E116" s="60" t="str">
        <f>VLOOKUP('[1]JU&amp;AJP'!A115,'[1]Master Akun '!$A$11:$D$75,2,FALSE)</f>
        <v>Kas Ditangan</v>
      </c>
      <c r="F116" s="58"/>
      <c r="G116" s="61">
        <v>29729500</v>
      </c>
      <c r="H116" s="61"/>
      <c r="I116" s="58"/>
      <c r="J116" s="58"/>
      <c r="K116" s="61"/>
      <c r="L116" s="61"/>
      <c r="M116" s="58"/>
      <c r="N116" s="61"/>
      <c r="O116" s="61"/>
    </row>
    <row r="117" spans="2:15" x14ac:dyDescent="0.2">
      <c r="B117" s="58">
        <v>21200</v>
      </c>
      <c r="C117" s="59">
        <v>38746</v>
      </c>
      <c r="D117" s="58" t="s">
        <v>220</v>
      </c>
      <c r="E117" s="60" t="str">
        <f>VLOOKUP('[1]JU&amp;AJP'!A116,'[1]Master Akun '!$A$11:$D$75,2,FALSE)</f>
        <v>Pendapatan Diterima dimuka- Jasa kirim</v>
      </c>
      <c r="F117" s="58"/>
      <c r="G117" s="61"/>
      <c r="H117" s="61">
        <v>200000</v>
      </c>
      <c r="I117" s="58"/>
      <c r="J117" s="58"/>
      <c r="K117" s="61"/>
      <c r="L117" s="61"/>
      <c r="M117" s="58"/>
      <c r="N117" s="61"/>
      <c r="O117" s="61"/>
    </row>
    <row r="118" spans="2:15" x14ac:dyDescent="0.2">
      <c r="B118" s="58">
        <v>41000</v>
      </c>
      <c r="C118" s="59">
        <v>38746</v>
      </c>
      <c r="D118" s="58" t="s">
        <v>220</v>
      </c>
      <c r="E118" s="60" t="str">
        <f>VLOOKUP('[1]JU&amp;AJP'!A117,'[1]Master Akun '!$A$11:$D$75,2,FALSE)</f>
        <v>Penjualan</v>
      </c>
      <c r="F118" s="58"/>
      <c r="G118" s="61"/>
      <c r="H118" s="61">
        <v>26845000</v>
      </c>
      <c r="I118" s="58"/>
      <c r="J118" s="58"/>
      <c r="K118" s="61"/>
      <c r="L118" s="61"/>
      <c r="M118" s="58"/>
      <c r="N118" s="61"/>
      <c r="O118" s="61"/>
    </row>
    <row r="119" spans="2:15" x14ac:dyDescent="0.2">
      <c r="B119" s="58">
        <v>21403</v>
      </c>
      <c r="C119" s="59">
        <v>38746</v>
      </c>
      <c r="D119" s="58" t="s">
        <v>220</v>
      </c>
      <c r="E119" s="60" t="str">
        <f>VLOOKUP('[1]JU&amp;AJP'!A118,'[1]Master Akun '!$A$11:$D$75,2,FALSE)</f>
        <v>PPN Keluar</v>
      </c>
      <c r="F119" s="58"/>
      <c r="G119" s="61"/>
      <c r="H119" s="61">
        <v>2684500</v>
      </c>
      <c r="I119" s="58"/>
      <c r="J119" s="58"/>
      <c r="K119" s="61"/>
      <c r="L119" s="61"/>
      <c r="M119" s="58"/>
      <c r="N119" s="61"/>
      <c r="O119" s="61"/>
    </row>
    <row r="120" spans="2:15" x14ac:dyDescent="0.2">
      <c r="B120" s="58">
        <v>51000</v>
      </c>
      <c r="C120" s="59">
        <v>38746</v>
      </c>
      <c r="D120" s="58" t="s">
        <v>220</v>
      </c>
      <c r="E120" s="60" t="str">
        <f>VLOOKUP('[1]JU&amp;AJP'!A119,'[1]Master Akun '!$A$11:$D$75,2,FALSE)</f>
        <v>Harga Pokok Penjualan</v>
      </c>
      <c r="F120" s="58"/>
      <c r="G120" s="61">
        <v>23375000</v>
      </c>
      <c r="H120" s="61"/>
      <c r="I120" s="58"/>
      <c r="J120" s="58"/>
      <c r="K120" s="61"/>
      <c r="L120" s="61"/>
      <c r="M120" s="58"/>
      <c r="N120" s="61"/>
      <c r="O120" s="61"/>
    </row>
    <row r="121" spans="2:15" x14ac:dyDescent="0.2">
      <c r="B121" s="58">
        <v>11500</v>
      </c>
      <c r="C121" s="59">
        <v>38746</v>
      </c>
      <c r="D121" s="58" t="s">
        <v>220</v>
      </c>
      <c r="E121" s="60" t="str">
        <f>VLOOKUP('[1]JU&amp;AJP'!A120,'[1]Master Akun '!$A$11:$D$75,2,FALSE)</f>
        <v>Persediaan Barang dagang</v>
      </c>
      <c r="F121" s="58"/>
      <c r="G121" s="61"/>
      <c r="H121" s="61">
        <v>12000000</v>
      </c>
      <c r="I121" s="58" t="s">
        <v>99</v>
      </c>
      <c r="J121" s="58"/>
      <c r="K121" s="61"/>
      <c r="L121" s="61"/>
      <c r="M121" s="58">
        <v>10</v>
      </c>
      <c r="N121" s="61">
        <v>1200000</v>
      </c>
      <c r="O121" s="61">
        <v>12000000</v>
      </c>
    </row>
    <row r="122" spans="2:15" x14ac:dyDescent="0.2">
      <c r="B122" s="58">
        <v>11500</v>
      </c>
      <c r="C122" s="59">
        <v>38746</v>
      </c>
      <c r="D122" s="58" t="s">
        <v>220</v>
      </c>
      <c r="E122" s="60" t="str">
        <f>VLOOKUP('[1]JU&amp;AJP'!A121,'[1]Master Akun '!$A$11:$D$75,2,FALSE)</f>
        <v>Persediaan Barang dagang</v>
      </c>
      <c r="F122" s="58"/>
      <c r="G122" s="61"/>
      <c r="H122" s="61">
        <v>11375000</v>
      </c>
      <c r="I122" s="58" t="s">
        <v>102</v>
      </c>
      <c r="J122" s="58"/>
      <c r="K122" s="61"/>
      <c r="L122" s="61"/>
      <c r="M122" s="58">
        <v>35</v>
      </c>
      <c r="N122" s="61">
        <v>325000</v>
      </c>
      <c r="O122" s="61">
        <v>11375000</v>
      </c>
    </row>
    <row r="123" spans="2:15" x14ac:dyDescent="0.2">
      <c r="B123" s="58"/>
      <c r="C123" s="59"/>
      <c r="D123" s="58"/>
      <c r="E123" s="60"/>
      <c r="F123" s="58"/>
      <c r="G123" s="61"/>
      <c r="H123" s="61"/>
      <c r="I123" s="58"/>
      <c r="J123" s="58"/>
      <c r="K123" s="61"/>
      <c r="L123" s="61"/>
      <c r="M123" s="58"/>
      <c r="N123" s="61"/>
      <c r="O123" s="61"/>
    </row>
    <row r="124" spans="2:15" x14ac:dyDescent="0.2">
      <c r="B124" s="58">
        <v>11101</v>
      </c>
      <c r="C124" s="59">
        <v>38748</v>
      </c>
      <c r="D124" s="58" t="s">
        <v>221</v>
      </c>
      <c r="E124" s="60" t="str">
        <f>VLOOKUP('[1]JU&amp;AJP'!A123,'[1]Master Akun '!$A$11:$D$75,2,FALSE)</f>
        <v>Kas Ditangan</v>
      </c>
      <c r="F124" s="58"/>
      <c r="G124" s="61">
        <v>500000</v>
      </c>
      <c r="H124" s="61"/>
      <c r="I124" s="58"/>
      <c r="J124" s="58"/>
      <c r="K124" s="61"/>
      <c r="L124" s="61"/>
      <c r="M124" s="58"/>
      <c r="N124" s="61"/>
      <c r="O124" s="61"/>
    </row>
    <row r="125" spans="2:15" x14ac:dyDescent="0.2">
      <c r="B125" s="58">
        <v>11401</v>
      </c>
      <c r="C125" s="59">
        <v>38748</v>
      </c>
      <c r="D125" s="58" t="s">
        <v>221</v>
      </c>
      <c r="E125" s="60" t="str">
        <f>VLOOKUP('[1]JU&amp;AJP'!A124,'[1]Master Akun '!$A$11:$D$75,2,FALSE)</f>
        <v>Piutang karyawan</v>
      </c>
      <c r="F125" s="58" t="s">
        <v>157</v>
      </c>
      <c r="G125" s="61"/>
      <c r="H125" s="61">
        <v>500000</v>
      </c>
      <c r="I125" s="58"/>
      <c r="J125" s="58"/>
      <c r="K125" s="61"/>
      <c r="L125" s="61"/>
      <c r="M125" s="58"/>
      <c r="N125" s="61"/>
      <c r="O125" s="61"/>
    </row>
    <row r="126" spans="2:15" x14ac:dyDescent="0.2">
      <c r="B126" s="58"/>
      <c r="C126" s="59"/>
      <c r="D126" s="58"/>
      <c r="E126" s="60"/>
      <c r="F126" s="58"/>
      <c r="G126" s="61"/>
      <c r="H126" s="61"/>
      <c r="I126" s="58"/>
      <c r="J126" s="58"/>
      <c r="K126" s="61"/>
      <c r="L126" s="61"/>
      <c r="M126" s="58"/>
      <c r="N126" s="61"/>
      <c r="O126" s="61"/>
    </row>
    <row r="127" spans="2:15" x14ac:dyDescent="0.2">
      <c r="B127" s="58">
        <v>61001</v>
      </c>
      <c r="C127" s="59">
        <v>38748</v>
      </c>
      <c r="D127" s="58" t="s">
        <v>222</v>
      </c>
      <c r="E127" s="60" t="str">
        <f>VLOOKUP('[1]JU&amp;AJP'!A126,'[1]Master Akun '!$A$11:$D$75,2,FALSE)</f>
        <v>Beban gaji Karyawan</v>
      </c>
      <c r="F127" s="58"/>
      <c r="G127" s="61">
        <v>14500000</v>
      </c>
      <c r="H127" s="61"/>
      <c r="I127" s="58"/>
      <c r="J127" s="58"/>
      <c r="K127" s="61"/>
      <c r="L127" s="61"/>
      <c r="M127" s="58"/>
      <c r="N127" s="61"/>
      <c r="O127" s="61"/>
    </row>
    <row r="128" spans="2:15" x14ac:dyDescent="0.2">
      <c r="B128" s="58">
        <v>21401</v>
      </c>
      <c r="C128" s="59">
        <v>38748</v>
      </c>
      <c r="D128" s="58" t="s">
        <v>222</v>
      </c>
      <c r="E128" s="60" t="str">
        <f>VLOOKUP('[1]JU&amp;AJP'!A127,'[1]Master Akun '!$A$11:$D$75,2,FALSE)</f>
        <v>Utang PPH Pasal 21</v>
      </c>
      <c r="F128" s="58"/>
      <c r="G128" s="61"/>
      <c r="H128" s="61">
        <v>725000</v>
      </c>
      <c r="I128" s="58"/>
      <c r="J128" s="58"/>
      <c r="K128" s="61"/>
      <c r="L128" s="61"/>
      <c r="M128" s="58"/>
      <c r="N128" s="61"/>
      <c r="O128" s="61"/>
    </row>
    <row r="129" spans="2:15" x14ac:dyDescent="0.2">
      <c r="B129" s="58">
        <v>11201</v>
      </c>
      <c r="C129" s="59">
        <v>38748</v>
      </c>
      <c r="D129" s="58" t="s">
        <v>222</v>
      </c>
      <c r="E129" s="60" t="str">
        <f>VLOOKUP('[1]JU&amp;AJP'!A128,'[1]Master Akun '!$A$11:$D$75,2,FALSE)</f>
        <v>Bank BCA</v>
      </c>
      <c r="F129" s="58"/>
      <c r="G129" s="61"/>
      <c r="H129" s="61">
        <v>13775000</v>
      </c>
      <c r="I129" s="58"/>
      <c r="J129" s="58"/>
      <c r="K129" s="61"/>
      <c r="L129" s="61"/>
      <c r="M129" s="58"/>
      <c r="N129" s="61"/>
      <c r="O129" s="61"/>
    </row>
    <row r="130" spans="2:15" x14ac:dyDescent="0.2">
      <c r="B130" s="56"/>
      <c r="C130" s="64"/>
      <c r="D130" s="56"/>
      <c r="E130" s="60" t="s">
        <v>17</v>
      </c>
      <c r="F130" s="56"/>
      <c r="G130" s="43">
        <f>SUM(G9:G129)</f>
        <v>472502250</v>
      </c>
      <c r="H130" s="43">
        <f>SUM(H9:H129)</f>
        <v>472502250</v>
      </c>
      <c r="I130" s="56"/>
      <c r="J130" s="56"/>
      <c r="K130" s="43"/>
      <c r="L130" s="43"/>
      <c r="M130" s="56"/>
      <c r="N130" s="43"/>
      <c r="O130" s="43"/>
    </row>
    <row r="131" spans="2:15" x14ac:dyDescent="0.2">
      <c r="B131" s="56"/>
      <c r="C131" s="64"/>
      <c r="D131" s="56"/>
      <c r="E131" s="60"/>
      <c r="F131" s="56"/>
      <c r="G131" s="43"/>
      <c r="H131" s="43"/>
      <c r="I131" s="56"/>
      <c r="J131" s="56"/>
      <c r="K131" s="43"/>
      <c r="L131" s="43"/>
      <c r="M131" s="56"/>
      <c r="N131" s="43"/>
      <c r="O131" s="43"/>
    </row>
    <row r="132" spans="2:15" x14ac:dyDescent="0.2">
      <c r="B132" s="65" t="s">
        <v>223</v>
      </c>
      <c r="C132" s="66"/>
      <c r="D132" s="66"/>
      <c r="E132" s="67"/>
      <c r="F132" s="68"/>
      <c r="G132" s="69"/>
      <c r="H132" s="69"/>
      <c r="I132" s="68"/>
      <c r="J132" s="68"/>
      <c r="K132" s="69"/>
      <c r="L132" s="69"/>
      <c r="M132" s="68"/>
      <c r="N132" s="69"/>
      <c r="O132" s="69"/>
    </row>
    <row r="133" spans="2:15" x14ac:dyDescent="0.2">
      <c r="B133" s="70">
        <v>42035</v>
      </c>
      <c r="C133" s="71"/>
      <c r="D133" s="71"/>
      <c r="E133" s="72"/>
      <c r="F133" s="68"/>
      <c r="G133" s="69"/>
      <c r="H133" s="69"/>
      <c r="I133" s="68"/>
      <c r="J133" s="68"/>
      <c r="K133" s="69"/>
      <c r="L133" s="69"/>
      <c r="M133" s="68"/>
      <c r="N133" s="69"/>
      <c r="O133" s="69"/>
    </row>
    <row r="134" spans="2:15" x14ac:dyDescent="0.2">
      <c r="B134" s="65" t="s">
        <v>224</v>
      </c>
      <c r="C134" s="66"/>
      <c r="D134" s="66"/>
      <c r="E134" s="67"/>
      <c r="F134" s="68"/>
      <c r="G134" s="69"/>
      <c r="H134" s="69"/>
      <c r="I134" s="68"/>
      <c r="J134" s="68"/>
      <c r="K134" s="69"/>
      <c r="L134" s="69"/>
      <c r="M134" s="68"/>
      <c r="N134" s="69"/>
      <c r="O134" s="69"/>
    </row>
    <row r="135" spans="2:15" x14ac:dyDescent="0.2">
      <c r="B135" s="56">
        <v>61006</v>
      </c>
      <c r="C135" s="64">
        <v>38748</v>
      </c>
      <c r="D135" s="56" t="s">
        <v>225</v>
      </c>
      <c r="E135" s="60" t="str">
        <f>VLOOKUP('[1]JU&amp;AJP'!A134,'[1]Master Akun '!$A$11:$D$75,2,FALSE)</f>
        <v>Beban Penyusutan Peralatan Kantor</v>
      </c>
      <c r="F135" s="56"/>
      <c r="G135" s="43">
        <v>400000</v>
      </c>
      <c r="H135" s="43"/>
      <c r="I135" s="56"/>
      <c r="J135" s="56"/>
      <c r="K135" s="43"/>
      <c r="L135" s="43"/>
      <c r="M135" s="56"/>
      <c r="N135" s="43"/>
      <c r="O135" s="43"/>
    </row>
    <row r="136" spans="2:15" x14ac:dyDescent="0.2">
      <c r="B136" s="56">
        <v>12102</v>
      </c>
      <c r="C136" s="64">
        <v>38748</v>
      </c>
      <c r="D136" s="56" t="s">
        <v>225</v>
      </c>
      <c r="E136" s="60" t="str">
        <f>VLOOKUP('[1]JU&amp;AJP'!A135,'[1]Master Akun '!$A$11:$D$75,2,FALSE)</f>
        <v>Akumulasi Penyusutan Peralatan Kantor</v>
      </c>
      <c r="F136" s="56"/>
      <c r="G136" s="43"/>
      <c r="H136" s="43">
        <v>400000</v>
      </c>
      <c r="I136" s="56"/>
      <c r="J136" s="56"/>
      <c r="K136" s="43"/>
      <c r="L136" s="43"/>
      <c r="M136" s="56"/>
      <c r="N136" s="43"/>
      <c r="O136" s="43"/>
    </row>
    <row r="137" spans="2:15" x14ac:dyDescent="0.2">
      <c r="B137" s="56">
        <v>61007</v>
      </c>
      <c r="C137" s="64">
        <v>38748</v>
      </c>
      <c r="D137" s="56" t="s">
        <v>225</v>
      </c>
      <c r="E137" s="60" t="str">
        <f>VLOOKUP('[1]JU&amp;AJP'!A136,'[1]Master Akun '!$A$11:$D$75,2,FALSE)</f>
        <v>Beban Penyusutan Kendaraan</v>
      </c>
      <c r="F137" s="56"/>
      <c r="G137" s="43">
        <v>500000</v>
      </c>
      <c r="H137" s="43"/>
      <c r="I137" s="56"/>
      <c r="J137" s="56"/>
      <c r="K137" s="43"/>
      <c r="L137" s="43"/>
      <c r="M137" s="56"/>
      <c r="N137" s="43"/>
      <c r="O137" s="43"/>
    </row>
    <row r="138" spans="2:15" x14ac:dyDescent="0.2">
      <c r="B138" s="56">
        <v>12202</v>
      </c>
      <c r="C138" s="64">
        <v>38748</v>
      </c>
      <c r="D138" s="56" t="s">
        <v>225</v>
      </c>
      <c r="E138" s="60" t="str">
        <f>VLOOKUP('[1]JU&amp;AJP'!A137,'[1]Master Akun '!$A$11:$D$75,2,FALSE)</f>
        <v>Akumulasi Penyusutan Kenaraan</v>
      </c>
      <c r="F138" s="56"/>
      <c r="G138" s="43"/>
      <c r="H138" s="43">
        <v>500000</v>
      </c>
      <c r="I138" s="56"/>
      <c r="J138" s="56"/>
      <c r="K138" s="43"/>
      <c r="L138" s="43"/>
      <c r="M138" s="56"/>
      <c r="N138" s="43"/>
      <c r="O138" s="43"/>
    </row>
    <row r="139" spans="2:15" x14ac:dyDescent="0.2">
      <c r="B139" s="56"/>
      <c r="C139" s="64"/>
      <c r="D139" s="56"/>
      <c r="E139" s="60"/>
      <c r="F139" s="56"/>
      <c r="G139" s="43"/>
      <c r="H139" s="43"/>
      <c r="I139" s="56"/>
      <c r="J139" s="56"/>
      <c r="K139" s="43"/>
      <c r="L139" s="43"/>
      <c r="M139" s="56"/>
      <c r="N139" s="43"/>
      <c r="O139" s="43"/>
    </row>
    <row r="140" spans="2:15" x14ac:dyDescent="0.2">
      <c r="B140" s="56">
        <v>91002</v>
      </c>
      <c r="C140" s="64">
        <v>38748</v>
      </c>
      <c r="D140" s="56" t="s">
        <v>226</v>
      </c>
      <c r="E140" s="60" t="str">
        <f>VLOOKUP('[1]JU&amp;AJP'!A139,'[1]Master Akun '!$A$11:$D$75,2,FALSE)</f>
        <v>Beban Bunga</v>
      </c>
      <c r="F140" s="56"/>
      <c r="G140" s="43">
        <v>1500000</v>
      </c>
      <c r="H140" s="43"/>
      <c r="I140" s="56"/>
      <c r="J140" s="56"/>
      <c r="K140" s="43"/>
      <c r="L140" s="43" t="s">
        <v>227</v>
      </c>
      <c r="M140" s="56"/>
      <c r="N140" s="43"/>
      <c r="O140" s="43"/>
    </row>
    <row r="141" spans="2:15" x14ac:dyDescent="0.2">
      <c r="B141" s="56">
        <v>21300</v>
      </c>
      <c r="C141" s="64">
        <v>38748</v>
      </c>
      <c r="D141" s="56" t="s">
        <v>226</v>
      </c>
      <c r="E141" s="60" t="str">
        <f>VLOOKUP('[1]JU&amp;AJP'!A140,'[1]Master Akun '!$A$11:$D$75,2,FALSE)</f>
        <v>Hutang Bunga</v>
      </c>
      <c r="F141" s="56"/>
      <c r="G141" s="43"/>
      <c r="H141" s="43">
        <v>1500000</v>
      </c>
      <c r="I141" s="56"/>
      <c r="J141" s="56"/>
      <c r="K141" s="43"/>
      <c r="L141" s="43"/>
      <c r="M141" s="56"/>
      <c r="N141" s="43"/>
      <c r="O141" s="43"/>
    </row>
    <row r="142" spans="2:15" x14ac:dyDescent="0.2">
      <c r="B142" s="56"/>
      <c r="C142" s="64"/>
      <c r="D142" s="56"/>
      <c r="E142" s="60"/>
      <c r="F142" s="56"/>
      <c r="G142" s="43"/>
      <c r="H142" s="43"/>
      <c r="I142" s="56"/>
      <c r="J142" s="56"/>
      <c r="K142" s="43"/>
      <c r="L142" s="43"/>
      <c r="M142" s="56"/>
      <c r="N142" s="43"/>
      <c r="O142" s="43"/>
    </row>
    <row r="143" spans="2:15" x14ac:dyDescent="0.2">
      <c r="B143" s="56">
        <v>61003</v>
      </c>
      <c r="C143" s="64">
        <v>38748</v>
      </c>
      <c r="D143" s="56" t="s">
        <v>228</v>
      </c>
      <c r="E143" s="60" t="str">
        <f>VLOOKUP('[1]JU&amp;AJP'!A142,'[1]Master Akun '!$A$11:$D$75,2,FALSE)</f>
        <v>Beban Piutang Tak Tertagih</v>
      </c>
      <c r="F143" s="56"/>
      <c r="G143" s="43">
        <v>2375000</v>
      </c>
      <c r="H143" s="43"/>
      <c r="I143" s="56"/>
      <c r="J143" s="56"/>
      <c r="K143" s="43"/>
      <c r="L143" s="43"/>
      <c r="M143" s="56"/>
      <c r="N143" s="43"/>
      <c r="O143" s="43"/>
    </row>
    <row r="144" spans="2:15" x14ac:dyDescent="0.2">
      <c r="B144" s="56">
        <v>11302</v>
      </c>
      <c r="C144" s="64">
        <v>38748</v>
      </c>
      <c r="D144" s="56" t="s">
        <v>228</v>
      </c>
      <c r="E144" s="60" t="str">
        <f>VLOOKUP('[1]JU&amp;AJP'!A143,'[1]Master Akun '!$A$11:$D$75,2,FALSE)</f>
        <v>Cadangan Piutang Tak Tertagih</v>
      </c>
      <c r="F144" s="56"/>
      <c r="G144" s="43"/>
      <c r="H144" s="43">
        <v>2375000</v>
      </c>
      <c r="I144" s="56"/>
      <c r="J144" s="56"/>
      <c r="K144" s="43"/>
      <c r="L144" s="43"/>
      <c r="M144" s="56"/>
      <c r="N144" s="43"/>
      <c r="O144" s="43"/>
    </row>
    <row r="145" spans="2:15" x14ac:dyDescent="0.2">
      <c r="B145" s="56"/>
      <c r="C145" s="64"/>
      <c r="D145" s="56"/>
      <c r="E145" s="60"/>
      <c r="F145" s="56"/>
      <c r="G145" s="43"/>
      <c r="H145" s="43"/>
      <c r="I145" s="56"/>
      <c r="J145" s="56"/>
      <c r="K145" s="43"/>
      <c r="L145" s="43"/>
      <c r="M145" s="56"/>
      <c r="N145" s="43"/>
      <c r="O145" s="43"/>
    </row>
    <row r="146" spans="2:15" x14ac:dyDescent="0.2">
      <c r="B146" s="56">
        <v>11101</v>
      </c>
      <c r="C146" s="64">
        <v>38748</v>
      </c>
      <c r="D146" s="56" t="s">
        <v>229</v>
      </c>
      <c r="E146" s="60" t="str">
        <f>VLOOKUP('[1]JU&amp;AJP'!A145,'[1]Master Akun '!$A$11:$D$75,2,FALSE)</f>
        <v>Kas Ditangan</v>
      </c>
      <c r="F146" s="56"/>
      <c r="G146" s="43">
        <v>1200000</v>
      </c>
      <c r="H146" s="43"/>
      <c r="I146" s="56"/>
      <c r="J146" s="56"/>
      <c r="K146" s="43"/>
      <c r="L146" s="43"/>
      <c r="M146" s="56"/>
      <c r="N146" s="43"/>
      <c r="O146" s="43"/>
    </row>
    <row r="147" spans="2:15" x14ac:dyDescent="0.2">
      <c r="B147" s="56">
        <v>91001</v>
      </c>
      <c r="C147" s="64">
        <v>38748</v>
      </c>
      <c r="D147" s="56" t="s">
        <v>229</v>
      </c>
      <c r="E147" s="60" t="str">
        <f>VLOOKUP('[1]JU&amp;AJP'!A146,'[1]Master Akun '!$A$11:$D$75,2,FALSE)</f>
        <v>Beban Adminitrasi Bank</v>
      </c>
      <c r="F147" s="56"/>
      <c r="G147" s="43">
        <v>150000</v>
      </c>
      <c r="H147" s="43"/>
      <c r="I147" s="56"/>
      <c r="J147" s="56"/>
      <c r="K147" s="43"/>
      <c r="L147" s="43"/>
      <c r="M147" s="56"/>
      <c r="N147" s="43"/>
      <c r="O147" s="43"/>
    </row>
    <row r="148" spans="2:15" x14ac:dyDescent="0.2">
      <c r="B148" s="56">
        <v>81002</v>
      </c>
      <c r="C148" s="64">
        <v>38748</v>
      </c>
      <c r="D148" s="56" t="s">
        <v>229</v>
      </c>
      <c r="E148" s="60" t="str">
        <f>VLOOKUP('[1]JU&amp;AJP'!A147,'[1]Master Akun '!$A$11:$D$75,2,FALSE)</f>
        <v>Pendapatan Jasa Giro</v>
      </c>
      <c r="F148" s="56"/>
      <c r="G148" s="43"/>
      <c r="H148" s="43">
        <v>1350000</v>
      </c>
      <c r="I148" s="56"/>
      <c r="J148" s="56"/>
      <c r="K148" s="43"/>
      <c r="L148" s="43"/>
      <c r="M148" s="56"/>
      <c r="N148" s="43"/>
      <c r="O148" s="43"/>
    </row>
    <row r="149" spans="2:15" ht="15" customHeight="1" x14ac:dyDescent="0.2">
      <c r="B149" s="73" t="s">
        <v>17</v>
      </c>
      <c r="C149" s="74"/>
      <c r="D149" s="74"/>
      <c r="E149" s="75"/>
      <c r="F149" s="56"/>
      <c r="G149" s="61">
        <v>6125000</v>
      </c>
      <c r="H149" s="61">
        <v>6125000</v>
      </c>
      <c r="I149" s="56"/>
      <c r="J149" s="56"/>
      <c r="K149" s="43"/>
      <c r="L149" s="43"/>
      <c r="M149" s="56"/>
      <c r="N149" s="43"/>
      <c r="O149" s="43"/>
    </row>
  </sheetData>
  <mergeCells count="12">
    <mergeCell ref="B132:E132"/>
    <mergeCell ref="B133:E133"/>
    <mergeCell ref="B134:E134"/>
    <mergeCell ref="B149:E149"/>
    <mergeCell ref="B6:H7"/>
    <mergeCell ref="B2:O2"/>
    <mergeCell ref="B3:O3"/>
    <mergeCell ref="B4:O4"/>
    <mergeCell ref="I6:O6"/>
    <mergeCell ref="I7:I8"/>
    <mergeCell ref="J7:L7"/>
    <mergeCell ref="M7: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2" workbookViewId="0">
      <selection activeCell="L15" sqref="L15"/>
    </sheetView>
  </sheetViews>
  <sheetFormatPr defaultColWidth="9.140625" defaultRowHeight="15" x14ac:dyDescent="0.2"/>
  <cols>
    <col min="1" max="1" width="14.5703125" style="32" customWidth="1"/>
    <col min="2" max="2" width="9.140625" style="32"/>
    <col min="3" max="3" width="14.28515625" style="32" customWidth="1"/>
    <col min="4" max="4" width="9.140625" style="32"/>
    <col min="5" max="5" width="19.28515625" style="32" customWidth="1"/>
    <col min="6" max="6" width="17.42578125" style="32" customWidth="1"/>
    <col min="7" max="7" width="9.140625" style="32"/>
    <col min="8" max="8" width="19.28515625" style="32" customWidth="1"/>
    <col min="9" max="16384" width="9.140625" style="32"/>
  </cols>
  <sheetData>
    <row r="1" spans="1:8" x14ac:dyDescent="0.2">
      <c r="A1" s="34" t="s">
        <v>26</v>
      </c>
      <c r="B1" s="34"/>
      <c r="C1" s="34"/>
      <c r="D1" s="34"/>
      <c r="E1" s="34"/>
      <c r="F1" s="34"/>
      <c r="G1" s="34"/>
      <c r="H1" s="34"/>
    </row>
    <row r="2" spans="1:8" x14ac:dyDescent="0.2">
      <c r="A2" s="34" t="s">
        <v>230</v>
      </c>
      <c r="B2" s="34"/>
      <c r="C2" s="34"/>
      <c r="D2" s="34"/>
      <c r="E2" s="34"/>
      <c r="F2" s="34"/>
      <c r="G2" s="34"/>
      <c r="H2" s="34"/>
    </row>
    <row r="3" spans="1:8" x14ac:dyDescent="0.2">
      <c r="A3" s="34" t="s">
        <v>184</v>
      </c>
      <c r="B3" s="34"/>
      <c r="C3" s="34"/>
      <c r="D3" s="34"/>
      <c r="E3" s="34"/>
      <c r="F3" s="34"/>
      <c r="G3" s="34"/>
      <c r="H3" s="34"/>
    </row>
    <row r="5" spans="1:8" x14ac:dyDescent="0.2">
      <c r="A5" s="77" t="s">
        <v>231</v>
      </c>
      <c r="B5" s="78"/>
      <c r="C5" s="37" t="s">
        <v>162</v>
      </c>
      <c r="D5" s="37"/>
      <c r="E5" s="37"/>
      <c r="F5" s="37"/>
      <c r="G5" s="37"/>
      <c r="H5" s="38"/>
    </row>
    <row r="6" spans="1:8" x14ac:dyDescent="0.2">
      <c r="A6" s="79" t="s">
        <v>232</v>
      </c>
      <c r="B6" s="80"/>
      <c r="C6" s="37" t="str">
        <f>VLOOKUP('[1]BB Utang'!C5,'[1]Data Piutang Hutang Persedian '!$A$79:$C$105,2,FALSE)</f>
        <v>CV Usaha Maju</v>
      </c>
      <c r="D6" s="37"/>
      <c r="E6" s="37"/>
      <c r="F6" s="37"/>
      <c r="G6" s="37"/>
      <c r="H6" s="38"/>
    </row>
    <row r="7" spans="1:8" x14ac:dyDescent="0.2">
      <c r="A7" s="81" t="s">
        <v>186</v>
      </c>
      <c r="B7" s="81" t="s">
        <v>18</v>
      </c>
      <c r="C7" s="81" t="s">
        <v>14</v>
      </c>
      <c r="D7" s="81" t="s">
        <v>187</v>
      </c>
      <c r="E7" s="81" t="s">
        <v>31</v>
      </c>
      <c r="F7" s="81" t="s">
        <v>32</v>
      </c>
      <c r="G7" s="82" t="s">
        <v>188</v>
      </c>
      <c r="H7" s="83"/>
    </row>
    <row r="8" spans="1:8" x14ac:dyDescent="0.2">
      <c r="A8" s="84"/>
      <c r="B8" s="84"/>
      <c r="C8" s="84"/>
      <c r="D8" s="84"/>
      <c r="E8" s="84"/>
      <c r="F8" s="84"/>
      <c r="G8" s="43" t="s">
        <v>31</v>
      </c>
      <c r="H8" s="43" t="s">
        <v>32</v>
      </c>
    </row>
    <row r="9" spans="1:8" x14ac:dyDescent="0.2">
      <c r="A9" s="41">
        <v>42005</v>
      </c>
      <c r="B9" s="40"/>
      <c r="C9" s="40" t="s">
        <v>233</v>
      </c>
      <c r="D9" s="40"/>
      <c r="E9" s="43"/>
      <c r="F9" s="43"/>
      <c r="G9" s="43"/>
      <c r="H9" s="44">
        <f>VLOOKUP('[1]BB Utang'!C5,'[1]Data Piutang Hutang Persedian '!$A$79:$C$105,3,FALSE)</f>
        <v>24000000</v>
      </c>
    </row>
    <row r="10" spans="1:8" x14ac:dyDescent="0.2">
      <c r="A10" s="41">
        <v>42035</v>
      </c>
      <c r="B10" s="40"/>
      <c r="C10" s="40" t="s">
        <v>234</v>
      </c>
      <c r="D10" s="40"/>
      <c r="E10" s="43">
        <f ca="1">SUMIF('[1]JU&amp;AJP'!$E$8:$G$300,C5,'[1]JU&amp;AJP'!$F$8:$F$299)</f>
        <v>24357500</v>
      </c>
      <c r="F10" s="43">
        <f ca="1">SUMIF('[1]JU&amp;AJP'!$E$8:$G$300,C5,'[1]JU&amp;AJP'!$G$8:$G$299)</f>
        <v>17925000</v>
      </c>
      <c r="G10" s="43">
        <f ca="1">IF(G9+E10&gt;H9+F10,((G9+E10)-(H9+F10)),0)</f>
        <v>0</v>
      </c>
      <c r="H10" s="43">
        <f ca="1">IF(H9+F10&gt;G9+E10,((H9+F10)-(G9+E10)),0)</f>
        <v>17567500</v>
      </c>
    </row>
    <row r="11" spans="1:8" x14ac:dyDescent="0.2">
      <c r="A11" s="40"/>
      <c r="B11" s="40"/>
      <c r="C11" s="40"/>
      <c r="D11" s="40"/>
      <c r="E11" s="43"/>
      <c r="F11" s="43"/>
      <c r="G11" s="43"/>
      <c r="H11" s="43"/>
    </row>
    <row r="12" spans="1:8" x14ac:dyDescent="0.2">
      <c r="E12" s="46"/>
      <c r="F12" s="46"/>
      <c r="G12" s="46"/>
      <c r="H12" s="46"/>
    </row>
    <row r="13" spans="1:8" x14ac:dyDescent="0.2">
      <c r="A13" s="77" t="s">
        <v>231</v>
      </c>
      <c r="B13" s="78"/>
      <c r="C13" s="37" t="s">
        <v>171</v>
      </c>
      <c r="D13" s="37"/>
      <c r="E13" s="48"/>
      <c r="F13" s="48"/>
      <c r="G13" s="48"/>
      <c r="H13" s="49"/>
    </row>
    <row r="14" spans="1:8" x14ac:dyDescent="0.2">
      <c r="A14" s="79" t="s">
        <v>232</v>
      </c>
      <c r="B14" s="80"/>
      <c r="C14" s="37" t="str">
        <f>VLOOKUP('[1]BB Utang'!C13,'[1]Data Piutang Hutang Persedian '!$A$79:$C$105,2,FALSE)</f>
        <v>PT Karya Bersama</v>
      </c>
      <c r="D14" s="37"/>
      <c r="E14" s="48"/>
      <c r="F14" s="48"/>
      <c r="G14" s="48"/>
      <c r="H14" s="49"/>
    </row>
    <row r="15" spans="1:8" x14ac:dyDescent="0.2">
      <c r="A15" s="81" t="s">
        <v>186</v>
      </c>
      <c r="B15" s="81" t="s">
        <v>18</v>
      </c>
      <c r="C15" s="81" t="s">
        <v>14</v>
      </c>
      <c r="D15" s="81" t="s">
        <v>187</v>
      </c>
      <c r="E15" s="81" t="s">
        <v>31</v>
      </c>
      <c r="F15" s="81" t="s">
        <v>32</v>
      </c>
      <c r="G15" s="82" t="s">
        <v>188</v>
      </c>
      <c r="H15" s="83"/>
    </row>
    <row r="16" spans="1:8" x14ac:dyDescent="0.2">
      <c r="A16" s="84"/>
      <c r="B16" s="84"/>
      <c r="C16" s="84"/>
      <c r="D16" s="84"/>
      <c r="E16" s="84"/>
      <c r="F16" s="84"/>
      <c r="G16" s="43" t="s">
        <v>31</v>
      </c>
      <c r="H16" s="43" t="s">
        <v>32</v>
      </c>
    </row>
    <row r="17" spans="1:8" x14ac:dyDescent="0.2">
      <c r="A17" s="41">
        <v>42005</v>
      </c>
      <c r="B17" s="40"/>
      <c r="C17" s="40" t="s">
        <v>233</v>
      </c>
      <c r="D17" s="40"/>
      <c r="E17" s="43"/>
      <c r="F17" s="43"/>
      <c r="G17" s="43"/>
      <c r="H17" s="44">
        <f>VLOOKUP('[1]BB Utang'!C13,'[1]Data Piutang Hutang Persedian '!$A$79:$C$105,3,FALSE)</f>
        <v>16000000</v>
      </c>
    </row>
    <row r="18" spans="1:8" x14ac:dyDescent="0.2">
      <c r="A18" s="41">
        <v>42035</v>
      </c>
      <c r="B18" s="40"/>
      <c r="C18" s="40" t="s">
        <v>234</v>
      </c>
      <c r="D18" s="40"/>
      <c r="E18" s="43">
        <f ca="1">SUMIF('[1]JU&amp;AJP'!$E$8:$G$300,C13,'[1]JU&amp;AJP'!$F$8:$F$299)</f>
        <v>0</v>
      </c>
      <c r="F18" s="43">
        <f ca="1">SUMIF('[1]JU&amp;AJP'!$E$8:$G$300,C13,'[1]JU&amp;AJP'!$G$8:$G$299)</f>
        <v>0</v>
      </c>
      <c r="G18" s="43">
        <f ca="1">IF(G17+E18&gt;H17+F18,((G17+E18)-(H17+F18)),0)</f>
        <v>0</v>
      </c>
      <c r="H18" s="43">
        <f ca="1">IF(H17+F18&gt;G17+E18,((H17+F18)-(G17+E18)),0)</f>
        <v>16000000</v>
      </c>
    </row>
    <row r="19" spans="1:8" x14ac:dyDescent="0.2">
      <c r="A19" s="40"/>
      <c r="B19" s="40"/>
      <c r="C19" s="40"/>
      <c r="D19" s="40"/>
      <c r="E19" s="43"/>
      <c r="F19" s="43"/>
      <c r="G19" s="43"/>
      <c r="H19" s="43"/>
    </row>
    <row r="20" spans="1:8" x14ac:dyDescent="0.2">
      <c r="E20" s="46"/>
      <c r="F20" s="46"/>
      <c r="G20" s="46"/>
      <c r="H20" s="46"/>
    </row>
    <row r="21" spans="1:8" x14ac:dyDescent="0.2">
      <c r="A21" s="77" t="s">
        <v>231</v>
      </c>
      <c r="B21" s="78"/>
      <c r="C21" s="37" t="s">
        <v>177</v>
      </c>
      <c r="D21" s="37"/>
      <c r="E21" s="48"/>
      <c r="F21" s="48"/>
      <c r="G21" s="48"/>
      <c r="H21" s="49"/>
    </row>
    <row r="22" spans="1:8" x14ac:dyDescent="0.2">
      <c r="A22" s="79" t="s">
        <v>232</v>
      </c>
      <c r="B22" s="80"/>
      <c r="C22" s="37" t="str">
        <f>VLOOKUP('[1]BB Utang'!C21,'[1]Data Piutang Hutang Persedian '!$A$79:$C$105,2,FALSE)</f>
        <v>UD Bersaudara</v>
      </c>
      <c r="D22" s="37"/>
      <c r="E22" s="48"/>
      <c r="F22" s="48"/>
      <c r="G22" s="48"/>
      <c r="H22" s="49"/>
    </row>
    <row r="23" spans="1:8" x14ac:dyDescent="0.2">
      <c r="A23" s="81" t="s">
        <v>186</v>
      </c>
      <c r="B23" s="81" t="s">
        <v>18</v>
      </c>
      <c r="C23" s="81" t="s">
        <v>14</v>
      </c>
      <c r="D23" s="81" t="s">
        <v>187</v>
      </c>
      <c r="E23" s="81" t="s">
        <v>31</v>
      </c>
      <c r="F23" s="81" t="s">
        <v>32</v>
      </c>
      <c r="G23" s="82" t="s">
        <v>188</v>
      </c>
      <c r="H23" s="83"/>
    </row>
    <row r="24" spans="1:8" x14ac:dyDescent="0.2">
      <c r="A24" s="84"/>
      <c r="B24" s="84"/>
      <c r="C24" s="84"/>
      <c r="D24" s="84"/>
      <c r="E24" s="84"/>
      <c r="F24" s="84"/>
      <c r="G24" s="43" t="s">
        <v>31</v>
      </c>
      <c r="H24" s="43" t="s">
        <v>32</v>
      </c>
    </row>
    <row r="25" spans="1:8" x14ac:dyDescent="0.2">
      <c r="A25" s="41">
        <v>42005</v>
      </c>
      <c r="B25" s="40"/>
      <c r="C25" s="40" t="s">
        <v>233</v>
      </c>
      <c r="D25" s="40"/>
      <c r="E25" s="43"/>
      <c r="F25" s="43"/>
      <c r="G25" s="43"/>
      <c r="H25" s="44">
        <f>VLOOKUP('[1]BB Utang'!C21,'[1]Data Piutang Hutang Persedian '!$A$79:$C$105,3,FALSE)</f>
        <v>35000000</v>
      </c>
    </row>
    <row r="26" spans="1:8" x14ac:dyDescent="0.2">
      <c r="A26" s="41">
        <v>42035</v>
      </c>
      <c r="B26" s="40"/>
      <c r="C26" s="40" t="s">
        <v>234</v>
      </c>
      <c r="D26" s="40"/>
      <c r="E26" s="43">
        <f ca="1">SUMIF('[1]JU&amp;AJP'!$E$8:$G$300,C21,'[1]JU&amp;AJP'!$F$8:$F$299)</f>
        <v>22000000</v>
      </c>
      <c r="F26" s="43">
        <f ca="1">SUMIF('[1]JU&amp;AJP'!$E$8:$G$300,C21,'[1]JU&amp;AJP'!$G$8:$G$299)</f>
        <v>0</v>
      </c>
      <c r="G26" s="43">
        <f ca="1">IF(G25+E26&gt;H25+F26,((G25+E26)-(H25+F26)),0)</f>
        <v>0</v>
      </c>
      <c r="H26" s="43">
        <f ca="1">IF(H25+F26&gt;G25+E26,((H25+F26)-(G25+E26)),0)</f>
        <v>13000000</v>
      </c>
    </row>
    <row r="27" spans="1:8" x14ac:dyDescent="0.2">
      <c r="A27" s="40"/>
      <c r="B27" s="40"/>
      <c r="C27" s="40"/>
      <c r="D27" s="40"/>
      <c r="E27" s="43"/>
      <c r="F27" s="43"/>
      <c r="G27" s="43"/>
      <c r="H27" s="43"/>
    </row>
    <row r="28" spans="1:8" x14ac:dyDescent="0.2">
      <c r="E28" s="46"/>
      <c r="F28" s="46"/>
      <c r="G28" s="46"/>
      <c r="H28" s="46"/>
    </row>
    <row r="29" spans="1:8" x14ac:dyDescent="0.2">
      <c r="E29" s="46"/>
      <c r="F29" s="46"/>
      <c r="G29" s="46"/>
      <c r="H29" s="46"/>
    </row>
    <row r="30" spans="1:8" x14ac:dyDescent="0.2">
      <c r="E30" s="46"/>
      <c r="F30" s="46"/>
      <c r="G30" s="46"/>
      <c r="H30" s="46"/>
    </row>
    <row r="31" spans="1:8" x14ac:dyDescent="0.2">
      <c r="E31" s="46"/>
      <c r="F31" s="46"/>
      <c r="G31" s="46"/>
      <c r="H31" s="46"/>
    </row>
    <row r="32" spans="1:8" x14ac:dyDescent="0.2">
      <c r="E32" s="46"/>
      <c r="F32" s="46"/>
      <c r="G32" s="46"/>
      <c r="H32" s="46"/>
    </row>
    <row r="33" spans="5:8" x14ac:dyDescent="0.2">
      <c r="E33" s="46"/>
      <c r="F33" s="46"/>
      <c r="G33" s="46"/>
      <c r="H33" s="46"/>
    </row>
    <row r="34" spans="5:8" x14ac:dyDescent="0.2">
      <c r="E34" s="46"/>
      <c r="F34" s="46"/>
      <c r="G34" s="46"/>
      <c r="H34" s="46"/>
    </row>
    <row r="35" spans="5:8" x14ac:dyDescent="0.2">
      <c r="E35" s="46"/>
      <c r="F35" s="46"/>
      <c r="G35" s="46"/>
      <c r="H35" s="46"/>
    </row>
    <row r="36" spans="5:8" x14ac:dyDescent="0.2">
      <c r="E36" s="46"/>
      <c r="F36" s="46"/>
      <c r="G36" s="46"/>
      <c r="H36" s="46"/>
    </row>
    <row r="37" spans="5:8" x14ac:dyDescent="0.2">
      <c r="E37" s="46"/>
      <c r="F37" s="46"/>
      <c r="G37" s="46"/>
      <c r="H37" s="46"/>
    </row>
    <row r="38" spans="5:8" x14ac:dyDescent="0.2">
      <c r="E38" s="46"/>
      <c r="F38" s="46"/>
      <c r="G38" s="46"/>
      <c r="H38" s="46"/>
    </row>
  </sheetData>
  <mergeCells count="24">
    <mergeCell ref="G15:H15"/>
    <mergeCell ref="A23:A24"/>
    <mergeCell ref="B23:B24"/>
    <mergeCell ref="C23:C24"/>
    <mergeCell ref="D23:D24"/>
    <mergeCell ref="E23:E24"/>
    <mergeCell ref="F23:F24"/>
    <mergeCell ref="G23:H23"/>
    <mergeCell ref="A15:A16"/>
    <mergeCell ref="B15:B16"/>
    <mergeCell ref="C15:C16"/>
    <mergeCell ref="D15:D16"/>
    <mergeCell ref="E15:E16"/>
    <mergeCell ref="F15:F16"/>
    <mergeCell ref="A1:H1"/>
    <mergeCell ref="A2:H2"/>
    <mergeCell ref="A3:H3"/>
    <mergeCell ref="A7:A8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6"/>
  <sheetViews>
    <sheetView workbookViewId="0">
      <selection activeCell="M5" sqref="M5"/>
    </sheetView>
  </sheetViews>
  <sheetFormatPr defaultColWidth="9.140625" defaultRowHeight="15" x14ac:dyDescent="0.2"/>
  <cols>
    <col min="1" max="2" width="9.140625" style="53"/>
    <col min="3" max="3" width="13.140625" style="53" customWidth="1"/>
    <col min="4" max="4" width="17.28515625" style="53" customWidth="1"/>
    <col min="5" max="5" width="9.140625" style="53" customWidth="1"/>
    <col min="6" max="6" width="16.85546875" style="53" customWidth="1"/>
    <col min="7" max="7" width="17.140625" style="53" customWidth="1"/>
    <col min="8" max="8" width="9.140625" style="53" customWidth="1"/>
    <col min="9" max="9" width="17.140625" style="53" customWidth="1"/>
    <col min="10" max="10" width="19.42578125" style="53" customWidth="1"/>
    <col min="11" max="11" width="9.140625" style="53"/>
    <col min="12" max="12" width="20" style="53" customWidth="1"/>
    <col min="13" max="13" width="18.5703125" style="53" customWidth="1"/>
    <col min="14" max="16384" width="9.140625" style="53"/>
  </cols>
  <sheetData>
    <row r="2" spans="2:13" x14ac:dyDescent="0.2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">
      <c r="B3" s="1" t="s">
        <v>235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">
      <c r="B4" s="1" t="s">
        <v>184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6" spans="2:13" x14ac:dyDescent="0.2">
      <c r="B6" s="54" t="s">
        <v>20</v>
      </c>
      <c r="C6" s="54"/>
      <c r="D6" s="85" t="s">
        <v>99</v>
      </c>
      <c r="E6" s="86"/>
      <c r="F6" s="87"/>
      <c r="G6" s="87"/>
      <c r="H6" s="86"/>
      <c r="I6" s="87"/>
      <c r="J6" s="87"/>
      <c r="K6" s="86"/>
      <c r="L6" s="87"/>
      <c r="M6" s="88"/>
    </row>
    <row r="7" spans="2:13" x14ac:dyDescent="0.2">
      <c r="B7" s="54" t="s">
        <v>236</v>
      </c>
      <c r="C7" s="54"/>
      <c r="D7" s="85" t="str">
        <f>VLOOKUP(D6,'[1]Data Piutang Hutang Persedian '!$A$7:$H$18,2,FALSE)</f>
        <v>Queen C405</v>
      </c>
      <c r="E7" s="86"/>
      <c r="F7" s="87"/>
      <c r="G7" s="87"/>
      <c r="H7" s="86"/>
      <c r="I7" s="87"/>
      <c r="J7" s="87"/>
      <c r="K7" s="86"/>
      <c r="L7" s="87"/>
      <c r="M7" s="88"/>
    </row>
    <row r="8" spans="2:13" x14ac:dyDescent="0.2">
      <c r="B8" s="55" t="s">
        <v>237</v>
      </c>
      <c r="C8" s="55" t="s">
        <v>186</v>
      </c>
      <c r="D8" s="55" t="s">
        <v>22</v>
      </c>
      <c r="E8" s="55" t="s">
        <v>193</v>
      </c>
      <c r="F8" s="55"/>
      <c r="G8" s="55"/>
      <c r="H8" s="55" t="s">
        <v>194</v>
      </c>
      <c r="I8" s="55"/>
      <c r="J8" s="55"/>
      <c r="K8" s="55" t="s">
        <v>188</v>
      </c>
      <c r="L8" s="55"/>
      <c r="M8" s="55"/>
    </row>
    <row r="9" spans="2:13" x14ac:dyDescent="0.2">
      <c r="B9" s="55"/>
      <c r="C9" s="55"/>
      <c r="D9" s="55"/>
      <c r="E9" s="56" t="s">
        <v>196</v>
      </c>
      <c r="F9" s="57" t="s">
        <v>197</v>
      </c>
      <c r="G9" s="57" t="s">
        <v>15</v>
      </c>
      <c r="H9" s="56" t="s">
        <v>196</v>
      </c>
      <c r="I9" s="57" t="s">
        <v>197</v>
      </c>
      <c r="J9" s="57" t="s">
        <v>15</v>
      </c>
      <c r="K9" s="56" t="s">
        <v>196</v>
      </c>
      <c r="L9" s="57" t="s">
        <v>197</v>
      </c>
      <c r="M9" s="57" t="s">
        <v>15</v>
      </c>
    </row>
    <row r="10" spans="2:13" x14ac:dyDescent="0.2">
      <c r="B10" s="41"/>
      <c r="C10" s="41">
        <v>42005</v>
      </c>
      <c r="D10" s="56"/>
      <c r="E10" s="56"/>
      <c r="F10" s="43"/>
      <c r="G10" s="43"/>
      <c r="H10" s="56"/>
      <c r="I10" s="43"/>
      <c r="J10" s="43"/>
      <c r="K10" s="85">
        <f>VLOOKUP(D6,'[1]Data Piutang Hutang Persedian '!$A$7:$H$18,6,FALSE)</f>
        <v>15</v>
      </c>
      <c r="L10" s="43">
        <f>M10/K10</f>
        <v>1200000</v>
      </c>
      <c r="M10" s="44">
        <f>VLOOKUP(D6,'[1]Data Piutang Hutang Persedian '!$A$7:$H$18,8,FALSE)</f>
        <v>18000000</v>
      </c>
    </row>
    <row r="11" spans="2:13" x14ac:dyDescent="0.2">
      <c r="B11" s="41"/>
      <c r="C11" s="41">
        <v>42035</v>
      </c>
      <c r="D11" s="56"/>
      <c r="E11" s="56">
        <f ca="1">SUMIF('[1]JU&amp;AJP'!$H$8:$M$298,'[1]BB Persediaan'!C6,'[1]JU&amp;AJP'!$I$8:$I$299)</f>
        <v>18</v>
      </c>
      <c r="F11" s="43">
        <f ca="1">G11/E11</f>
        <v>1200000</v>
      </c>
      <c r="G11" s="43">
        <f ca="1">SUMIF('[1]JU&amp;AJP'!$H$8:$M$298,'[1]BB Persediaan'!C6,'[1]JU&amp;AJP'!$K$8:$K$299)</f>
        <v>21600000</v>
      </c>
      <c r="H11" s="56">
        <f ca="1">SUMIF('[1]JU&amp;AJP'!$H$8:$M$298,'[1]BB Persediaan'!C6,'[1]JU&amp;AJP'!$L$8:$L$299)</f>
        <v>10</v>
      </c>
      <c r="I11" s="43">
        <f ca="1">J11/H11</f>
        <v>1200000</v>
      </c>
      <c r="J11" s="43">
        <f ca="1">SUMIF('[1]JU&amp;AJP'!$H$8:$M$298,'[1]BB Persediaan'!C6,'[1]JU&amp;AJP'!$N$8:$N$299)</f>
        <v>12000000</v>
      </c>
      <c r="K11" s="56">
        <f ca="1">K10+E11-H11</f>
        <v>23</v>
      </c>
      <c r="L11" s="43">
        <f ca="1">M11/K11</f>
        <v>1200000</v>
      </c>
      <c r="M11" s="43">
        <f ca="1">M10+G11-J11</f>
        <v>27600000</v>
      </c>
    </row>
    <row r="12" spans="2:13" x14ac:dyDescent="0.2">
      <c r="B12" s="56"/>
      <c r="C12" s="56"/>
      <c r="D12" s="56"/>
      <c r="E12" s="56"/>
      <c r="F12" s="57"/>
      <c r="G12" s="57"/>
      <c r="H12" s="56"/>
      <c r="I12" s="57"/>
      <c r="J12" s="57"/>
      <c r="K12" s="56"/>
      <c r="L12" s="57"/>
      <c r="M12" s="57"/>
    </row>
    <row r="14" spans="2:13" x14ac:dyDescent="0.2">
      <c r="B14" s="54" t="s">
        <v>20</v>
      </c>
      <c r="C14" s="54"/>
      <c r="D14" s="85" t="s">
        <v>102</v>
      </c>
      <c r="E14" s="86"/>
      <c r="F14" s="87"/>
      <c r="G14" s="87"/>
      <c r="H14" s="86"/>
      <c r="I14" s="87"/>
      <c r="J14" s="87"/>
      <c r="K14" s="86"/>
      <c r="L14" s="87"/>
      <c r="M14" s="88"/>
    </row>
    <row r="15" spans="2:13" x14ac:dyDescent="0.2">
      <c r="B15" s="54" t="s">
        <v>236</v>
      </c>
      <c r="C15" s="54"/>
      <c r="D15" s="85" t="str">
        <f>VLOOKUP(D14,'[1]Data Piutang Hutang Persedian '!$A$7:$H$18,2,FALSE)</f>
        <v>Queen C605</v>
      </c>
      <c r="E15" s="86"/>
      <c r="F15" s="87"/>
      <c r="G15" s="87"/>
      <c r="H15" s="86"/>
      <c r="I15" s="87"/>
      <c r="J15" s="87"/>
      <c r="K15" s="86"/>
      <c r="L15" s="87"/>
      <c r="M15" s="88"/>
    </row>
    <row r="16" spans="2:13" x14ac:dyDescent="0.2">
      <c r="B16" s="55" t="s">
        <v>237</v>
      </c>
      <c r="C16" s="55" t="s">
        <v>186</v>
      </c>
      <c r="D16" s="55" t="s">
        <v>22</v>
      </c>
      <c r="E16" s="55" t="s">
        <v>193</v>
      </c>
      <c r="F16" s="55"/>
      <c r="G16" s="55"/>
      <c r="H16" s="55" t="s">
        <v>194</v>
      </c>
      <c r="I16" s="55"/>
      <c r="J16" s="55"/>
      <c r="K16" s="55" t="s">
        <v>188</v>
      </c>
      <c r="L16" s="55"/>
      <c r="M16" s="55"/>
    </row>
    <row r="17" spans="2:13" x14ac:dyDescent="0.2">
      <c r="B17" s="55"/>
      <c r="C17" s="55"/>
      <c r="D17" s="55"/>
      <c r="E17" s="56" t="s">
        <v>196</v>
      </c>
      <c r="F17" s="57" t="s">
        <v>197</v>
      </c>
      <c r="G17" s="57" t="s">
        <v>15</v>
      </c>
      <c r="H17" s="56" t="s">
        <v>196</v>
      </c>
      <c r="I17" s="57" t="s">
        <v>197</v>
      </c>
      <c r="J17" s="57" t="s">
        <v>15</v>
      </c>
      <c r="K17" s="56" t="s">
        <v>196</v>
      </c>
      <c r="L17" s="57" t="s">
        <v>197</v>
      </c>
      <c r="M17" s="57" t="s">
        <v>15</v>
      </c>
    </row>
    <row r="18" spans="2:13" x14ac:dyDescent="0.2">
      <c r="B18" s="41"/>
      <c r="C18" s="41">
        <v>42005</v>
      </c>
      <c r="D18" s="56"/>
      <c r="E18" s="56"/>
      <c r="F18" s="43"/>
      <c r="G18" s="43"/>
      <c r="H18" s="56"/>
      <c r="I18" s="43"/>
      <c r="J18" s="43"/>
      <c r="K18" s="85">
        <f>VLOOKUP(D14,'[1]Data Piutang Hutang Persedian '!$A$7:$H$18,6,FALSE)</f>
        <v>50</v>
      </c>
      <c r="L18" s="43">
        <f>M18/K18</f>
        <v>325000</v>
      </c>
      <c r="M18" s="44">
        <f>VLOOKUP(D14,'[1]Data Piutang Hutang Persedian '!$A$7:$H$18,8,FALSE)</f>
        <v>16250000</v>
      </c>
    </row>
    <row r="19" spans="2:13" x14ac:dyDescent="0.2">
      <c r="B19" s="41"/>
      <c r="C19" s="41">
        <v>42035</v>
      </c>
      <c r="D19" s="56"/>
      <c r="E19" s="56">
        <f ca="1">SUMIF('[1]JU&amp;AJP'!$H$8:$M$298,'[1]BB Persediaan'!C14,'[1]JU&amp;AJP'!$I$8:$I$299)</f>
        <v>60</v>
      </c>
      <c r="F19" s="43">
        <f ca="1">G19/E19</f>
        <v>325000</v>
      </c>
      <c r="G19" s="43">
        <f ca="1">SUMIF('[1]JU&amp;AJP'!$H$8:$M$298,'[1]BB Persediaan'!C14,'[1]JU&amp;AJP'!$K$8:$K$299)</f>
        <v>19500000</v>
      </c>
      <c r="H19" s="56">
        <f ca="1">SUMIF('[1]JU&amp;AJP'!$H$8:$M$298,'[1]BB Persediaan'!C14,'[1]JU&amp;AJP'!$L$8:$L$299)</f>
        <v>37</v>
      </c>
      <c r="I19" s="43">
        <f ca="1">J19/H19</f>
        <v>326351.35135135136</v>
      </c>
      <c r="J19" s="43">
        <f ca="1">SUMIF('[1]JU&amp;AJP'!$H$8:$M$298,'[1]BB Persediaan'!C14,'[1]JU&amp;AJP'!$N$8:$N$299)</f>
        <v>12075000</v>
      </c>
      <c r="K19" s="56">
        <f ca="1">K18+E19-H19</f>
        <v>73</v>
      </c>
      <c r="L19" s="43">
        <f ca="1">M19/K19</f>
        <v>324315.0684931507</v>
      </c>
      <c r="M19" s="43">
        <f ca="1">M18+G19-J19</f>
        <v>23675000</v>
      </c>
    </row>
    <row r="20" spans="2:13" x14ac:dyDescent="0.2">
      <c r="B20" s="56"/>
      <c r="C20" s="56"/>
      <c r="D20" s="56"/>
      <c r="E20" s="56"/>
      <c r="F20" s="43"/>
      <c r="G20" s="43"/>
      <c r="H20" s="56"/>
      <c r="I20" s="57"/>
      <c r="J20" s="57"/>
      <c r="K20" s="56"/>
      <c r="L20" s="57"/>
      <c r="M20" s="57"/>
    </row>
    <row r="22" spans="2:13" x14ac:dyDescent="0.2">
      <c r="B22" s="54" t="s">
        <v>20</v>
      </c>
      <c r="C22" s="54"/>
      <c r="D22" s="85" t="s">
        <v>104</v>
      </c>
      <c r="E22" s="86"/>
      <c r="F22" s="87"/>
      <c r="G22" s="87"/>
      <c r="H22" s="86"/>
      <c r="I22" s="87"/>
      <c r="J22" s="87"/>
      <c r="K22" s="86"/>
      <c r="L22" s="87"/>
      <c r="M22" s="88"/>
    </row>
    <row r="23" spans="2:13" x14ac:dyDescent="0.2">
      <c r="B23" s="54" t="s">
        <v>236</v>
      </c>
      <c r="C23" s="54"/>
      <c r="D23" s="85" t="str">
        <f>VLOOKUP(D22,'[1]Data Piutang Hutang Persedian '!$A$7:$H$18,2,FALSE)</f>
        <v>Stones C109</v>
      </c>
      <c r="E23" s="86"/>
      <c r="F23" s="87"/>
      <c r="G23" s="87"/>
      <c r="H23" s="86"/>
      <c r="I23" s="87"/>
      <c r="J23" s="87"/>
      <c r="K23" s="86"/>
      <c r="L23" s="87"/>
      <c r="M23" s="88"/>
    </row>
    <row r="24" spans="2:13" x14ac:dyDescent="0.2">
      <c r="B24" s="55" t="s">
        <v>237</v>
      </c>
      <c r="C24" s="55" t="s">
        <v>186</v>
      </c>
      <c r="D24" s="55" t="s">
        <v>22</v>
      </c>
      <c r="E24" s="55" t="s">
        <v>193</v>
      </c>
      <c r="F24" s="55"/>
      <c r="G24" s="55"/>
      <c r="H24" s="55" t="s">
        <v>194</v>
      </c>
      <c r="I24" s="55"/>
      <c r="J24" s="55"/>
      <c r="K24" s="55" t="s">
        <v>188</v>
      </c>
      <c r="L24" s="55"/>
      <c r="M24" s="55"/>
    </row>
    <row r="25" spans="2:13" x14ac:dyDescent="0.2">
      <c r="B25" s="55"/>
      <c r="C25" s="55"/>
      <c r="D25" s="55"/>
      <c r="E25" s="56" t="s">
        <v>196</v>
      </c>
      <c r="F25" s="57" t="s">
        <v>197</v>
      </c>
      <c r="G25" s="57" t="s">
        <v>15</v>
      </c>
      <c r="H25" s="56" t="s">
        <v>196</v>
      </c>
      <c r="I25" s="57" t="s">
        <v>197</v>
      </c>
      <c r="J25" s="57" t="s">
        <v>15</v>
      </c>
      <c r="K25" s="56" t="s">
        <v>196</v>
      </c>
      <c r="L25" s="57" t="s">
        <v>197</v>
      </c>
      <c r="M25" s="57" t="s">
        <v>15</v>
      </c>
    </row>
    <row r="26" spans="2:13" x14ac:dyDescent="0.2">
      <c r="B26" s="41"/>
      <c r="C26" s="41">
        <v>42005</v>
      </c>
      <c r="D26" s="56"/>
      <c r="E26" s="56"/>
      <c r="F26" s="43"/>
      <c r="G26" s="43"/>
      <c r="H26" s="56"/>
      <c r="I26" s="43"/>
      <c r="J26" s="43"/>
      <c r="K26" s="85">
        <f>VLOOKUP(D22,'[1]Data Piutang Hutang Persedian '!$A$7:$H$18,6,FALSE)</f>
        <v>20</v>
      </c>
      <c r="L26" s="43">
        <f>M26/K26</f>
        <v>1400000</v>
      </c>
      <c r="M26" s="44">
        <f>VLOOKUP(D22,'[1]Data Piutang Hutang Persedian '!$A$7:$H$18,8,FALSE)</f>
        <v>28000000</v>
      </c>
    </row>
    <row r="27" spans="2:13" x14ac:dyDescent="0.2">
      <c r="B27" s="41"/>
      <c r="C27" s="41">
        <v>42035</v>
      </c>
      <c r="D27" s="56"/>
      <c r="E27" s="56">
        <f ca="1">SUMIF('[1]JU&amp;AJP'!$H$8:$M$298,'[1]BB Persediaan'!C22,'[1]JU&amp;AJP'!$I$8:$I$299)</f>
        <v>0</v>
      </c>
      <c r="F27" s="43" t="e">
        <f ca="1">G27/E27</f>
        <v>#DIV/0!</v>
      </c>
      <c r="G27" s="43">
        <f ca="1">SUMIF('[1]JU&amp;AJP'!$H$8:$M$298,'[1]BB Persediaan'!C22,'[1]JU&amp;AJP'!$K$8:$K$299)</f>
        <v>0</v>
      </c>
      <c r="H27" s="56">
        <f ca="1">SUMIF('[1]JU&amp;AJP'!$H$8:$M$298,'[1]BB Persediaan'!C22,'[1]JU&amp;AJP'!$L$8:$L$299)</f>
        <v>14</v>
      </c>
      <c r="I27" s="43">
        <f ca="1">J27/H27</f>
        <v>1400000</v>
      </c>
      <c r="J27" s="43">
        <f ca="1">SUMIF('[1]JU&amp;AJP'!$H$8:$M$298,'[1]BB Persediaan'!C22,'[1]JU&amp;AJP'!$N$8:$N$299)</f>
        <v>19600000</v>
      </c>
      <c r="K27" s="56">
        <f ca="1">K26+E27-H27</f>
        <v>6</v>
      </c>
      <c r="L27" s="43">
        <f ca="1">M27/K27</f>
        <v>1400000</v>
      </c>
      <c r="M27" s="43">
        <f ca="1">M26+G27-J27</f>
        <v>8400000</v>
      </c>
    </row>
    <row r="28" spans="2:13" x14ac:dyDescent="0.2">
      <c r="B28" s="56"/>
      <c r="C28" s="56"/>
      <c r="D28" s="56"/>
      <c r="E28" s="56"/>
      <c r="F28" s="57"/>
      <c r="G28" s="57"/>
      <c r="H28" s="56"/>
      <c r="I28" s="57"/>
      <c r="J28" s="57"/>
      <c r="K28" s="56"/>
      <c r="L28" s="57"/>
      <c r="M28" s="57"/>
    </row>
    <row r="30" spans="2:13" x14ac:dyDescent="0.2">
      <c r="B30" s="54" t="s">
        <v>20</v>
      </c>
      <c r="C30" s="54"/>
      <c r="D30" s="85" t="s">
        <v>106</v>
      </c>
      <c r="E30" s="86"/>
      <c r="F30" s="87"/>
      <c r="G30" s="87"/>
      <c r="H30" s="86"/>
      <c r="I30" s="87"/>
      <c r="J30" s="87"/>
      <c r="K30" s="86"/>
      <c r="L30" s="87"/>
      <c r="M30" s="88"/>
    </row>
    <row r="31" spans="2:13" x14ac:dyDescent="0.2">
      <c r="B31" s="54" t="s">
        <v>236</v>
      </c>
      <c r="C31" s="54"/>
      <c r="D31" s="85" t="str">
        <f>VLOOKUP(D30,'[1]Data Piutang Hutang Persedian '!$A$7:$H$18,2,FALSE)</f>
        <v>Stones C303</v>
      </c>
      <c r="E31" s="86"/>
      <c r="F31" s="87"/>
      <c r="G31" s="87"/>
      <c r="H31" s="86"/>
      <c r="I31" s="87"/>
      <c r="J31" s="87"/>
      <c r="K31" s="86"/>
      <c r="L31" s="87"/>
      <c r="M31" s="88"/>
    </row>
    <row r="32" spans="2:13" x14ac:dyDescent="0.2">
      <c r="B32" s="55" t="s">
        <v>237</v>
      </c>
      <c r="C32" s="55" t="s">
        <v>186</v>
      </c>
      <c r="D32" s="55" t="s">
        <v>22</v>
      </c>
      <c r="E32" s="55" t="s">
        <v>193</v>
      </c>
      <c r="F32" s="55"/>
      <c r="G32" s="55"/>
      <c r="H32" s="55" t="s">
        <v>194</v>
      </c>
      <c r="I32" s="55"/>
      <c r="J32" s="55"/>
      <c r="K32" s="55" t="s">
        <v>188</v>
      </c>
      <c r="L32" s="55"/>
      <c r="M32" s="55"/>
    </row>
    <row r="33" spans="2:13" x14ac:dyDescent="0.2">
      <c r="B33" s="55"/>
      <c r="C33" s="55"/>
      <c r="D33" s="55"/>
      <c r="E33" s="56" t="s">
        <v>196</v>
      </c>
      <c r="F33" s="57" t="s">
        <v>197</v>
      </c>
      <c r="G33" s="57" t="s">
        <v>15</v>
      </c>
      <c r="H33" s="56" t="s">
        <v>196</v>
      </c>
      <c r="I33" s="57" t="s">
        <v>197</v>
      </c>
      <c r="J33" s="57" t="s">
        <v>15</v>
      </c>
      <c r="K33" s="56" t="s">
        <v>196</v>
      </c>
      <c r="L33" s="57" t="s">
        <v>197</v>
      </c>
      <c r="M33" s="57" t="s">
        <v>15</v>
      </c>
    </row>
    <row r="34" spans="2:13" x14ac:dyDescent="0.2">
      <c r="B34" s="41"/>
      <c r="C34" s="41">
        <v>42005</v>
      </c>
      <c r="D34" s="56"/>
      <c r="E34" s="56"/>
      <c r="F34" s="43"/>
      <c r="G34" s="43"/>
      <c r="H34" s="56"/>
      <c r="I34" s="43"/>
      <c r="J34" s="43"/>
      <c r="K34" s="85">
        <f>VLOOKUP(D30,'[1]Data Piutang Hutang Persedian '!$A$7:$H$18,6,FALSE)</f>
        <v>15</v>
      </c>
      <c r="L34" s="43">
        <f>M34/K34</f>
        <v>1200000</v>
      </c>
      <c r="M34" s="44">
        <f>VLOOKUP(D30,'[1]Data Piutang Hutang Persedian '!$A$7:$H$18,8,FALSE)</f>
        <v>18000000</v>
      </c>
    </row>
    <row r="35" spans="2:13" x14ac:dyDescent="0.2">
      <c r="B35" s="41"/>
      <c r="C35" s="41">
        <v>42035</v>
      </c>
      <c r="D35" s="56"/>
      <c r="E35" s="56">
        <f ca="1">SUMIF('[1]JU&amp;AJP'!$H$8:$M$298,'[1]BB Persediaan'!C30,'[1]JU&amp;AJP'!$I$8:$I$299)</f>
        <v>0</v>
      </c>
      <c r="F35" s="43" t="e">
        <f ca="1">G35/E35</f>
        <v>#DIV/0!</v>
      </c>
      <c r="G35" s="43">
        <f ca="1">SUMIF('[1]JU&amp;AJP'!$H$8:$M$298,'[1]BB Persediaan'!C30,'[1]JU&amp;AJP'!$K$8:$K$299)</f>
        <v>0</v>
      </c>
      <c r="H35" s="56">
        <f ca="1">SUMIF('[1]JU&amp;AJP'!$H$8:$M$298,'[1]BB Persediaan'!C30,'[1]JU&amp;AJP'!$L$8:$L$299)</f>
        <v>0</v>
      </c>
      <c r="I35" s="43" t="e">
        <f ca="1">J35/H35</f>
        <v>#DIV/0!</v>
      </c>
      <c r="J35" s="43">
        <f ca="1">SUMIF('[1]JU&amp;AJP'!$H$8:$M$298,'[1]BB Persediaan'!C30,'[1]JU&amp;AJP'!$N$8:$N$299)</f>
        <v>0</v>
      </c>
      <c r="K35" s="56">
        <f ca="1">K34+E35-H35</f>
        <v>15</v>
      </c>
      <c r="L35" s="43">
        <f ca="1">M35/K35</f>
        <v>1200000</v>
      </c>
      <c r="M35" s="43">
        <f ca="1">M34+G35-J35</f>
        <v>18000000</v>
      </c>
    </row>
    <row r="36" spans="2:13" x14ac:dyDescent="0.2">
      <c r="B36" s="56"/>
      <c r="C36" s="56"/>
      <c r="D36" s="56"/>
      <c r="E36" s="56"/>
      <c r="F36" s="57"/>
      <c r="G36" s="57"/>
      <c r="H36" s="56"/>
      <c r="I36" s="57"/>
      <c r="J36" s="57"/>
      <c r="K36" s="56"/>
      <c r="L36" s="57"/>
      <c r="M36" s="57"/>
    </row>
    <row r="38" spans="2:13" x14ac:dyDescent="0.2">
      <c r="B38" s="54" t="s">
        <v>20</v>
      </c>
      <c r="C38" s="54"/>
      <c r="D38" s="85" t="s">
        <v>109</v>
      </c>
      <c r="E38" s="86"/>
      <c r="F38" s="87"/>
      <c r="G38" s="87"/>
      <c r="H38" s="86"/>
      <c r="I38" s="87"/>
      <c r="J38" s="87"/>
      <c r="K38" s="86"/>
      <c r="L38" s="87"/>
      <c r="M38" s="88"/>
    </row>
    <row r="39" spans="2:13" x14ac:dyDescent="0.2">
      <c r="B39" s="54" t="s">
        <v>236</v>
      </c>
      <c r="C39" s="54"/>
      <c r="D39" s="85" t="str">
        <f>VLOOKUP(D38,'[1]Data Piutang Hutang Persedian '!$A$7:$H$18,2,FALSE)</f>
        <v>Ebiet D708</v>
      </c>
      <c r="E39" s="86"/>
      <c r="F39" s="87"/>
      <c r="G39" s="87"/>
      <c r="H39" s="86"/>
      <c r="I39" s="87"/>
      <c r="J39" s="87"/>
      <c r="K39" s="86"/>
      <c r="L39" s="87"/>
      <c r="M39" s="88"/>
    </row>
    <row r="40" spans="2:13" x14ac:dyDescent="0.2">
      <c r="B40" s="55" t="s">
        <v>237</v>
      </c>
      <c r="C40" s="55" t="s">
        <v>186</v>
      </c>
      <c r="D40" s="55" t="s">
        <v>22</v>
      </c>
      <c r="E40" s="55" t="s">
        <v>193</v>
      </c>
      <c r="F40" s="55"/>
      <c r="G40" s="55"/>
      <c r="H40" s="55" t="s">
        <v>194</v>
      </c>
      <c r="I40" s="55"/>
      <c r="J40" s="55"/>
      <c r="K40" s="55" t="s">
        <v>188</v>
      </c>
      <c r="L40" s="55"/>
      <c r="M40" s="55"/>
    </row>
    <row r="41" spans="2:13" x14ac:dyDescent="0.2">
      <c r="B41" s="55"/>
      <c r="C41" s="55"/>
      <c r="D41" s="55"/>
      <c r="E41" s="56" t="s">
        <v>196</v>
      </c>
      <c r="F41" s="57" t="s">
        <v>197</v>
      </c>
      <c r="G41" s="57" t="s">
        <v>15</v>
      </c>
      <c r="H41" s="56" t="s">
        <v>196</v>
      </c>
      <c r="I41" s="57" t="s">
        <v>197</v>
      </c>
      <c r="J41" s="57" t="s">
        <v>15</v>
      </c>
      <c r="K41" s="56" t="s">
        <v>196</v>
      </c>
      <c r="L41" s="57" t="s">
        <v>197</v>
      </c>
      <c r="M41" s="57" t="s">
        <v>15</v>
      </c>
    </row>
    <row r="42" spans="2:13" x14ac:dyDescent="0.2">
      <c r="B42" s="41"/>
      <c r="C42" s="41">
        <v>42005</v>
      </c>
      <c r="D42" s="56"/>
      <c r="E42" s="56"/>
      <c r="F42" s="43"/>
      <c r="G42" s="43"/>
      <c r="H42" s="56"/>
      <c r="I42" s="43"/>
      <c r="J42" s="43"/>
      <c r="K42" s="85">
        <f>VLOOKUP(D38,'[1]Data Piutang Hutang Persedian '!$A$7:$H$18,6,FALSE)</f>
        <v>8</v>
      </c>
      <c r="L42" s="43">
        <f>M42/K42</f>
        <v>2850000</v>
      </c>
      <c r="M42" s="44">
        <f>VLOOKUP(D38,'[1]Data Piutang Hutang Persedian '!$A$7:$H$18,8,FALSE)</f>
        <v>22800000</v>
      </c>
    </row>
    <row r="43" spans="2:13" x14ac:dyDescent="0.2">
      <c r="B43" s="41"/>
      <c r="C43" s="41">
        <v>42035</v>
      </c>
      <c r="D43" s="56"/>
      <c r="E43" s="56">
        <f ca="1">SUMIF('[1]JU&amp;AJP'!$H$8:$M$298,'[1]BB Persediaan'!C38,'[1]JU&amp;AJP'!$I$8:$I$299)</f>
        <v>0</v>
      </c>
      <c r="F43" s="43" t="e">
        <f ca="1">G43/E43</f>
        <v>#DIV/0!</v>
      </c>
      <c r="G43" s="43">
        <f ca="1">SUMIF('[1]JU&amp;AJP'!$H$8:$M$298,'[1]BB Persediaan'!C38,'[1]JU&amp;AJP'!$K$8:$K$299)</f>
        <v>0</v>
      </c>
      <c r="H43" s="56">
        <f ca="1">SUMIF('[1]JU&amp;AJP'!$H$8:$M$298,'[1]BB Persediaan'!C38,'[1]JU&amp;AJP'!$L$8:$L$299)</f>
        <v>4</v>
      </c>
      <c r="I43" s="43">
        <f ca="1">J43/H43</f>
        <v>2850000</v>
      </c>
      <c r="J43" s="43">
        <f ca="1">SUMIF('[1]JU&amp;AJP'!$H$8:$M$298,'[1]BB Persediaan'!C38,'[1]JU&amp;AJP'!$N$8:$N$299)</f>
        <v>11400000</v>
      </c>
      <c r="K43" s="56">
        <f ca="1">K42+E43-H43</f>
        <v>4</v>
      </c>
      <c r="L43" s="43">
        <f ca="1">M43/K43</f>
        <v>2850000</v>
      </c>
      <c r="M43" s="43">
        <f ca="1">M42+G43-J43</f>
        <v>11400000</v>
      </c>
    </row>
    <row r="44" spans="2:13" x14ac:dyDescent="0.2">
      <c r="B44" s="56"/>
      <c r="C44" s="56"/>
      <c r="D44" s="56"/>
      <c r="E44" s="56"/>
      <c r="F44" s="57"/>
      <c r="G44" s="57"/>
      <c r="H44" s="56"/>
      <c r="I44" s="43"/>
      <c r="J44" s="43"/>
      <c r="K44" s="56"/>
      <c r="L44" s="57"/>
      <c r="M44" s="57"/>
    </row>
    <row r="46" spans="2:13" x14ac:dyDescent="0.2">
      <c r="B46" s="54" t="s">
        <v>20</v>
      </c>
      <c r="C46" s="54"/>
      <c r="D46" s="85" t="s">
        <v>111</v>
      </c>
      <c r="E46" s="86"/>
      <c r="F46" s="87"/>
      <c r="G46" s="87"/>
      <c r="H46" s="86"/>
      <c r="I46" s="87"/>
      <c r="J46" s="87"/>
      <c r="K46" s="86"/>
      <c r="L46" s="87"/>
      <c r="M46" s="88"/>
    </row>
    <row r="47" spans="2:13" x14ac:dyDescent="0.2">
      <c r="B47" s="54" t="s">
        <v>236</v>
      </c>
      <c r="C47" s="54"/>
      <c r="D47" s="85" t="str">
        <f>VLOOKUP(D46,'[1]Data Piutang Hutang Persedian '!$A$7:$H$18,2,FALSE)</f>
        <v>Ebiet D908</v>
      </c>
      <c r="E47" s="86"/>
      <c r="F47" s="87"/>
      <c r="G47" s="87"/>
      <c r="H47" s="86"/>
      <c r="I47" s="87"/>
      <c r="J47" s="87"/>
      <c r="K47" s="86"/>
      <c r="L47" s="87"/>
      <c r="M47" s="88"/>
    </row>
    <row r="48" spans="2:13" x14ac:dyDescent="0.2">
      <c r="B48" s="55" t="s">
        <v>237</v>
      </c>
      <c r="C48" s="55" t="s">
        <v>186</v>
      </c>
      <c r="D48" s="55" t="s">
        <v>22</v>
      </c>
      <c r="E48" s="55" t="s">
        <v>193</v>
      </c>
      <c r="F48" s="55"/>
      <c r="G48" s="55"/>
      <c r="H48" s="55" t="s">
        <v>194</v>
      </c>
      <c r="I48" s="55"/>
      <c r="J48" s="55"/>
      <c r="K48" s="55" t="s">
        <v>188</v>
      </c>
      <c r="L48" s="55"/>
      <c r="M48" s="55"/>
    </row>
    <row r="49" spans="2:13" x14ac:dyDescent="0.2">
      <c r="B49" s="55"/>
      <c r="C49" s="55"/>
      <c r="D49" s="55"/>
      <c r="E49" s="56" t="s">
        <v>196</v>
      </c>
      <c r="F49" s="57" t="s">
        <v>197</v>
      </c>
      <c r="G49" s="57" t="s">
        <v>15</v>
      </c>
      <c r="H49" s="56" t="s">
        <v>196</v>
      </c>
      <c r="I49" s="57" t="s">
        <v>197</v>
      </c>
      <c r="J49" s="57" t="s">
        <v>15</v>
      </c>
      <c r="K49" s="56" t="s">
        <v>196</v>
      </c>
      <c r="L49" s="57" t="s">
        <v>197</v>
      </c>
      <c r="M49" s="57" t="s">
        <v>15</v>
      </c>
    </row>
    <row r="50" spans="2:13" x14ac:dyDescent="0.2">
      <c r="B50" s="41"/>
      <c r="C50" s="41">
        <v>42005</v>
      </c>
      <c r="D50" s="56"/>
      <c r="E50" s="56"/>
      <c r="F50" s="43"/>
      <c r="G50" s="43"/>
      <c r="H50" s="56"/>
      <c r="I50" s="43"/>
      <c r="J50" s="43"/>
      <c r="K50" s="85">
        <f>VLOOKUP(D46,'[1]Data Piutang Hutang Persedian '!$A$7:$H$18,6,FALSE)</f>
        <v>12</v>
      </c>
      <c r="L50" s="43">
        <f>M50/K50</f>
        <v>590000</v>
      </c>
      <c r="M50" s="44">
        <f>VLOOKUP(D46,'[1]Data Piutang Hutang Persedian '!$A$7:$H$18,8,FALSE)</f>
        <v>7080000</v>
      </c>
    </row>
    <row r="51" spans="2:13" x14ac:dyDescent="0.2">
      <c r="B51" s="41"/>
      <c r="C51" s="41">
        <v>42035</v>
      </c>
      <c r="D51" s="56"/>
      <c r="E51" s="56">
        <f ca="1">SUMIF('[1]JU&amp;AJP'!$H$8:$M$298,'[1]BB Persediaan'!C46,'[1]JU&amp;AJP'!$I$8:$I$299)</f>
        <v>0</v>
      </c>
      <c r="F51" s="43" t="e">
        <f ca="1">G51/E51</f>
        <v>#DIV/0!</v>
      </c>
      <c r="G51" s="43">
        <f ca="1">SUMIF('[1]JU&amp;AJP'!$H$8:$M$298,'[1]BB Persediaan'!C46,'[1]JU&amp;AJP'!$K$8:$K$299)</f>
        <v>0</v>
      </c>
      <c r="H51" s="56">
        <f ca="1">SUMIF('[1]JU&amp;AJP'!$H$8:$M$298,'[1]BB Persediaan'!C46,'[1]JU&amp;AJP'!$L$8:$L$299)</f>
        <v>6</v>
      </c>
      <c r="I51" s="43">
        <f ca="1">J51/H51</f>
        <v>590000</v>
      </c>
      <c r="J51" s="43">
        <f ca="1">SUMIF('[1]JU&amp;AJP'!$H$8:$M$298,'[1]BB Persediaan'!C46,'[1]JU&amp;AJP'!$N$8:$N$299)</f>
        <v>3540000</v>
      </c>
      <c r="K51" s="56">
        <f ca="1">K50+E51-H51</f>
        <v>6</v>
      </c>
      <c r="L51" s="43">
        <f ca="1">M51/K51</f>
        <v>590000</v>
      </c>
      <c r="M51" s="43">
        <f ca="1">M50+G51-J51</f>
        <v>3540000</v>
      </c>
    </row>
    <row r="52" spans="2:13" x14ac:dyDescent="0.2">
      <c r="B52" s="56"/>
      <c r="C52" s="56"/>
      <c r="D52" s="56"/>
      <c r="E52" s="56"/>
      <c r="F52" s="57"/>
      <c r="G52" s="57"/>
      <c r="H52" s="56"/>
      <c r="I52" s="43"/>
      <c r="J52" s="43"/>
      <c r="K52" s="56"/>
      <c r="L52" s="43"/>
      <c r="M52" s="43"/>
    </row>
    <row r="54" spans="2:13" x14ac:dyDescent="0.2">
      <c r="B54" s="54" t="s">
        <v>20</v>
      </c>
      <c r="C54" s="54"/>
      <c r="D54" s="85" t="s">
        <v>114</v>
      </c>
      <c r="E54" s="86"/>
      <c r="F54" s="87"/>
      <c r="G54" s="87"/>
      <c r="H54" s="86"/>
      <c r="I54" s="87"/>
      <c r="J54" s="87"/>
      <c r="K54" s="86"/>
      <c r="L54" s="87"/>
      <c r="M54" s="88"/>
    </row>
    <row r="55" spans="2:13" x14ac:dyDescent="0.2">
      <c r="B55" s="54" t="s">
        <v>236</v>
      </c>
      <c r="C55" s="54"/>
      <c r="D55" s="85" t="str">
        <f>VLOOKUP(D54,'[1]Data Piutang Hutang Persedian '!$A$7:$H$18,2,FALSE)</f>
        <v>Tamerland L1</v>
      </c>
      <c r="E55" s="86"/>
      <c r="F55" s="87"/>
      <c r="G55" s="87"/>
      <c r="H55" s="86"/>
      <c r="I55" s="87"/>
      <c r="J55" s="87"/>
      <c r="K55" s="86"/>
      <c r="L55" s="87"/>
      <c r="M55" s="88"/>
    </row>
    <row r="56" spans="2:13" x14ac:dyDescent="0.2">
      <c r="B56" s="55" t="s">
        <v>237</v>
      </c>
      <c r="C56" s="55" t="s">
        <v>186</v>
      </c>
      <c r="D56" s="55" t="s">
        <v>22</v>
      </c>
      <c r="E56" s="55" t="s">
        <v>193</v>
      </c>
      <c r="F56" s="55"/>
      <c r="G56" s="55"/>
      <c r="H56" s="55" t="s">
        <v>194</v>
      </c>
      <c r="I56" s="55"/>
      <c r="J56" s="55"/>
      <c r="K56" s="55" t="s">
        <v>188</v>
      </c>
      <c r="L56" s="55"/>
      <c r="M56" s="55"/>
    </row>
    <row r="57" spans="2:13" x14ac:dyDescent="0.2">
      <c r="B57" s="55"/>
      <c r="C57" s="55"/>
      <c r="D57" s="55"/>
      <c r="E57" s="56" t="s">
        <v>196</v>
      </c>
      <c r="F57" s="57" t="s">
        <v>197</v>
      </c>
      <c r="G57" s="57" t="s">
        <v>15</v>
      </c>
      <c r="H57" s="56" t="s">
        <v>196</v>
      </c>
      <c r="I57" s="57" t="s">
        <v>197</v>
      </c>
      <c r="J57" s="57" t="s">
        <v>15</v>
      </c>
      <c r="K57" s="56" t="s">
        <v>196</v>
      </c>
      <c r="L57" s="57" t="s">
        <v>197</v>
      </c>
      <c r="M57" s="57" t="s">
        <v>15</v>
      </c>
    </row>
    <row r="58" spans="2:13" x14ac:dyDescent="0.2">
      <c r="B58" s="41"/>
      <c r="C58" s="41">
        <v>42005</v>
      </c>
      <c r="D58" s="56"/>
      <c r="E58" s="56"/>
      <c r="F58" s="43"/>
      <c r="G58" s="43"/>
      <c r="H58" s="56"/>
      <c r="I58" s="43"/>
      <c r="J58" s="43"/>
      <c r="K58" s="85">
        <f>VLOOKUP(D54,'[1]Data Piutang Hutang Persedian '!$A$7:$H$18,6,FALSE)</f>
        <v>15</v>
      </c>
      <c r="L58" s="43">
        <f>M58/K58</f>
        <v>1300000</v>
      </c>
      <c r="M58" s="44">
        <f>VLOOKUP(D54,'[1]Data Piutang Hutang Persedian '!$A$7:$H$18,8,FALSE)</f>
        <v>19500000</v>
      </c>
    </row>
    <row r="59" spans="2:13" x14ac:dyDescent="0.2">
      <c r="B59" s="41"/>
      <c r="C59" s="41">
        <v>42035</v>
      </c>
      <c r="D59" s="56"/>
      <c r="E59" s="56">
        <f ca="1">SUMIF('[1]JU&amp;AJP'!$H$8:$M$298,'[1]BB Persediaan'!C54,'[1]JU&amp;AJP'!$I$8:$I$299)</f>
        <v>0</v>
      </c>
      <c r="F59" s="43" t="e">
        <f ca="1">G59/E59</f>
        <v>#DIV/0!</v>
      </c>
      <c r="G59" s="43">
        <f ca="1">SUMIF('[1]JU&amp;AJP'!$H$8:$M$298,'[1]BB Persediaan'!C54,'[1]JU&amp;AJP'!$K$8:$K$299)</f>
        <v>0</v>
      </c>
      <c r="H59" s="56">
        <f ca="1">SUMIF('[1]JU&amp;AJP'!$H$8:$M$298,'[1]BB Persediaan'!C54,'[1]JU&amp;AJP'!$L$8:$L$299)</f>
        <v>12</v>
      </c>
      <c r="I59" s="43">
        <f ca="1">J59/H59</f>
        <v>1300000</v>
      </c>
      <c r="J59" s="43">
        <f ca="1">SUMIF('[1]JU&amp;AJP'!$H$8:$M$298,'[1]BB Persediaan'!C54,'[1]JU&amp;AJP'!$N$8:$N$299)</f>
        <v>15600000</v>
      </c>
      <c r="K59" s="56">
        <f ca="1">K58+E59-H59</f>
        <v>3</v>
      </c>
      <c r="L59" s="43">
        <f ca="1">M59/K59</f>
        <v>1300000</v>
      </c>
      <c r="M59" s="43">
        <f ca="1">M58+G59-J59</f>
        <v>3900000</v>
      </c>
    </row>
    <row r="60" spans="2:13" x14ac:dyDescent="0.2">
      <c r="B60" s="56"/>
      <c r="C60" s="56"/>
      <c r="D60" s="56"/>
      <c r="E60" s="56"/>
      <c r="F60" s="57"/>
      <c r="G60" s="57"/>
      <c r="H60" s="56"/>
      <c r="I60" s="57"/>
      <c r="J60" s="57"/>
      <c r="K60" s="56"/>
      <c r="L60" s="57"/>
      <c r="M60" s="57"/>
    </row>
    <row r="62" spans="2:13" x14ac:dyDescent="0.2">
      <c r="B62" s="54" t="s">
        <v>20</v>
      </c>
      <c r="C62" s="54"/>
      <c r="D62" s="85" t="s">
        <v>116</v>
      </c>
      <c r="E62" s="86"/>
      <c r="F62" s="87"/>
      <c r="G62" s="87"/>
      <c r="H62" s="86"/>
      <c r="I62" s="87"/>
      <c r="J62" s="87"/>
      <c r="K62" s="86"/>
      <c r="L62" s="87"/>
      <c r="M62" s="88"/>
    </row>
    <row r="63" spans="2:13" x14ac:dyDescent="0.2">
      <c r="B63" s="54" t="s">
        <v>236</v>
      </c>
      <c r="C63" s="54"/>
      <c r="D63" s="85" t="str">
        <f>VLOOKUP(D62,'[1]Data Piutang Hutang Persedian '!$A$7:$H$18,2,FALSE)</f>
        <v>Tamerland L2</v>
      </c>
      <c r="E63" s="86"/>
      <c r="F63" s="87"/>
      <c r="G63" s="87"/>
      <c r="H63" s="86"/>
      <c r="I63" s="87"/>
      <c r="J63" s="87"/>
      <c r="K63" s="86"/>
      <c r="L63" s="87"/>
      <c r="M63" s="88"/>
    </row>
    <row r="64" spans="2:13" x14ac:dyDescent="0.2">
      <c r="B64" s="55" t="s">
        <v>237</v>
      </c>
      <c r="C64" s="55" t="s">
        <v>186</v>
      </c>
      <c r="D64" s="55" t="s">
        <v>22</v>
      </c>
      <c r="E64" s="55" t="s">
        <v>193</v>
      </c>
      <c r="F64" s="55"/>
      <c r="G64" s="55"/>
      <c r="H64" s="55" t="s">
        <v>194</v>
      </c>
      <c r="I64" s="55"/>
      <c r="J64" s="55"/>
      <c r="K64" s="55" t="s">
        <v>188</v>
      </c>
      <c r="L64" s="55"/>
      <c r="M64" s="55"/>
    </row>
    <row r="65" spans="2:13" x14ac:dyDescent="0.2">
      <c r="B65" s="55"/>
      <c r="C65" s="55"/>
      <c r="D65" s="55"/>
      <c r="E65" s="56" t="s">
        <v>196</v>
      </c>
      <c r="F65" s="57" t="s">
        <v>197</v>
      </c>
      <c r="G65" s="57" t="s">
        <v>15</v>
      </c>
      <c r="H65" s="56" t="s">
        <v>196</v>
      </c>
      <c r="I65" s="57" t="s">
        <v>197</v>
      </c>
      <c r="J65" s="57" t="s">
        <v>15</v>
      </c>
      <c r="K65" s="56" t="s">
        <v>196</v>
      </c>
      <c r="L65" s="57" t="s">
        <v>197</v>
      </c>
      <c r="M65" s="57" t="s">
        <v>15</v>
      </c>
    </row>
    <row r="66" spans="2:13" x14ac:dyDescent="0.2">
      <c r="B66" s="41"/>
      <c r="C66" s="41">
        <v>42005</v>
      </c>
      <c r="D66" s="56"/>
      <c r="E66" s="56"/>
      <c r="F66" s="43"/>
      <c r="G66" s="43"/>
      <c r="H66" s="56"/>
      <c r="I66" s="43"/>
      <c r="J66" s="43"/>
      <c r="K66" s="85">
        <f>VLOOKUP(D62,'[1]Data Piutang Hutang Persedian '!$A$7:$H$18,6,FALSE)</f>
        <v>12</v>
      </c>
      <c r="L66" s="43">
        <f>M66/K66</f>
        <v>1750000</v>
      </c>
      <c r="M66" s="44">
        <f>VLOOKUP(D62,'[1]Data Piutang Hutang Persedian '!$A$7:$H$18,8,FALSE)</f>
        <v>21000000</v>
      </c>
    </row>
    <row r="67" spans="2:13" x14ac:dyDescent="0.2">
      <c r="B67" s="41"/>
      <c r="C67" s="41">
        <v>42035</v>
      </c>
      <c r="D67" s="56"/>
      <c r="E67" s="56">
        <f ca="1">SUMIF('[1]JU&amp;AJP'!$H$8:$M$298,'[1]BB Persediaan'!C62,'[1]JU&amp;AJP'!$I$8:$I$299)</f>
        <v>0</v>
      </c>
      <c r="F67" s="43" t="e">
        <f ca="1">G67/E67</f>
        <v>#DIV/0!</v>
      </c>
      <c r="G67" s="43">
        <f ca="1">SUMIF('[1]JU&amp;AJP'!$H$8:$M$298,'[1]BB Persediaan'!C62,'[1]JU&amp;AJP'!$K$8:$K$299)</f>
        <v>0</v>
      </c>
      <c r="H67" s="56">
        <f ca="1">SUMIF('[1]JU&amp;AJP'!$H$8:$M$298,'[1]BB Persediaan'!C62,'[1]JU&amp;AJP'!$L$8:$L$299)</f>
        <v>11</v>
      </c>
      <c r="I67" s="43">
        <f ca="1">J67/H67</f>
        <v>1750000</v>
      </c>
      <c r="J67" s="43">
        <f ca="1">SUMIF('[1]JU&amp;AJP'!$H$8:$M$298,'[1]BB Persediaan'!C62,'[1]JU&amp;AJP'!$N$8:$N$299)</f>
        <v>19250000</v>
      </c>
      <c r="K67" s="56">
        <f ca="1">K66+E67-H67</f>
        <v>1</v>
      </c>
      <c r="L67" s="43">
        <f ca="1">M67/K67</f>
        <v>1750000</v>
      </c>
      <c r="M67" s="43">
        <f ca="1">M66+G67-J67</f>
        <v>1750000</v>
      </c>
    </row>
    <row r="68" spans="2:13" x14ac:dyDescent="0.2">
      <c r="B68" s="56"/>
      <c r="C68" s="56"/>
      <c r="D68" s="56"/>
      <c r="E68" s="56"/>
      <c r="F68" s="43"/>
      <c r="G68" s="43"/>
      <c r="H68" s="56"/>
      <c r="I68" s="43"/>
      <c r="J68" s="43"/>
      <c r="K68" s="56"/>
      <c r="L68" s="43"/>
      <c r="M68" s="43"/>
    </row>
    <row r="70" spans="2:13" x14ac:dyDescent="0.2">
      <c r="B70" s="54" t="s">
        <v>20</v>
      </c>
      <c r="C70" s="54"/>
      <c r="D70" s="85" t="s">
        <v>118</v>
      </c>
      <c r="E70" s="86"/>
      <c r="F70" s="87"/>
      <c r="G70" s="87"/>
      <c r="H70" s="86"/>
      <c r="I70" s="87"/>
      <c r="J70" s="87"/>
      <c r="K70" s="86"/>
      <c r="L70" s="87"/>
      <c r="M70" s="88"/>
    </row>
    <row r="71" spans="2:13" x14ac:dyDescent="0.2">
      <c r="B71" s="54" t="s">
        <v>236</v>
      </c>
      <c r="C71" s="54"/>
      <c r="D71" s="85" t="str">
        <f>VLOOKUP(D70,'[1]Data Piutang Hutang Persedian '!$A$7:$H$18,2,FALSE)</f>
        <v>Tamerland L3</v>
      </c>
      <c r="E71" s="86"/>
      <c r="F71" s="87"/>
      <c r="G71" s="87"/>
      <c r="H71" s="86"/>
      <c r="I71" s="87"/>
      <c r="J71" s="87"/>
      <c r="K71" s="86"/>
      <c r="L71" s="87"/>
      <c r="M71" s="88"/>
    </row>
    <row r="72" spans="2:13" x14ac:dyDescent="0.2">
      <c r="B72" s="55" t="s">
        <v>237</v>
      </c>
      <c r="C72" s="55" t="s">
        <v>186</v>
      </c>
      <c r="D72" s="55" t="s">
        <v>22</v>
      </c>
      <c r="E72" s="55" t="s">
        <v>193</v>
      </c>
      <c r="F72" s="55"/>
      <c r="G72" s="55"/>
      <c r="H72" s="55" t="s">
        <v>194</v>
      </c>
      <c r="I72" s="55"/>
      <c r="J72" s="55"/>
      <c r="K72" s="55" t="s">
        <v>188</v>
      </c>
      <c r="L72" s="55"/>
      <c r="M72" s="55"/>
    </row>
    <row r="73" spans="2:13" x14ac:dyDescent="0.2">
      <c r="B73" s="55"/>
      <c r="C73" s="55"/>
      <c r="D73" s="55"/>
      <c r="E73" s="56" t="s">
        <v>196</v>
      </c>
      <c r="F73" s="57" t="s">
        <v>197</v>
      </c>
      <c r="G73" s="57" t="s">
        <v>15</v>
      </c>
      <c r="H73" s="56" t="s">
        <v>196</v>
      </c>
      <c r="I73" s="57" t="s">
        <v>197</v>
      </c>
      <c r="J73" s="57" t="s">
        <v>15</v>
      </c>
      <c r="K73" s="56" t="s">
        <v>196</v>
      </c>
      <c r="L73" s="57" t="s">
        <v>197</v>
      </c>
      <c r="M73" s="57" t="s">
        <v>15</v>
      </c>
    </row>
    <row r="74" spans="2:13" x14ac:dyDescent="0.2">
      <c r="B74" s="41"/>
      <c r="C74" s="41">
        <v>42005</v>
      </c>
      <c r="D74" s="56"/>
      <c r="E74" s="56"/>
      <c r="F74" s="43"/>
      <c r="G74" s="43"/>
      <c r="H74" s="56"/>
      <c r="I74" s="43"/>
      <c r="J74" s="43"/>
      <c r="K74" s="85">
        <f>VLOOKUP(D70,'[1]Data Piutang Hutang Persedian '!$A$7:$H$18,6,FALSE)</f>
        <v>15</v>
      </c>
      <c r="L74" s="43">
        <f>M74/K74</f>
        <v>1050000</v>
      </c>
      <c r="M74" s="44">
        <f>VLOOKUP(D70,'[1]Data Piutang Hutang Persedian '!$A$7:$H$18,8,FALSE)</f>
        <v>15750000</v>
      </c>
    </row>
    <row r="75" spans="2:13" x14ac:dyDescent="0.2">
      <c r="B75" s="41"/>
      <c r="C75" s="41">
        <v>42035</v>
      </c>
      <c r="D75" s="56"/>
      <c r="E75" s="56">
        <f ca="1">SUMIF('[1]JU&amp;AJP'!$H$8:$M$298,'[1]BB Persediaan'!C70,'[1]JU&amp;AJP'!$I$8:$I$299)</f>
        <v>0</v>
      </c>
      <c r="F75" s="43" t="e">
        <f ca="1">G75/E75</f>
        <v>#DIV/0!</v>
      </c>
      <c r="G75" s="43">
        <f ca="1">SUMIF('[1]JU&amp;AJP'!$H$8:$M$298,'[1]BB Persediaan'!C70,'[1]JU&amp;AJP'!$K$8:$K$299)</f>
        <v>0</v>
      </c>
      <c r="H75" s="56">
        <f ca="1">SUMIF('[1]JU&amp;AJP'!$H$8:$M$298,'[1]BB Persediaan'!C70,'[1]JU&amp;AJP'!$L$8:$L$299)</f>
        <v>7</v>
      </c>
      <c r="I75" s="43">
        <f ca="1">J75/H75</f>
        <v>1050000</v>
      </c>
      <c r="J75" s="43">
        <f ca="1">SUMIF('[1]JU&amp;AJP'!$H$8:$M$298,'[1]BB Persediaan'!C70,'[1]JU&amp;AJP'!$N$8:$N$299)</f>
        <v>7350000</v>
      </c>
      <c r="K75" s="56">
        <f ca="1">K74+E75-H75</f>
        <v>8</v>
      </c>
      <c r="L75" s="43">
        <f ca="1">M75/K75</f>
        <v>1050000</v>
      </c>
      <c r="M75" s="43">
        <f ca="1">M74+G75-J75</f>
        <v>8400000</v>
      </c>
    </row>
    <row r="76" spans="2:13" x14ac:dyDescent="0.2">
      <c r="B76" s="56"/>
      <c r="C76" s="56"/>
      <c r="D76" s="56"/>
      <c r="E76" s="56"/>
      <c r="F76" s="43"/>
      <c r="G76" s="43"/>
      <c r="H76" s="56"/>
      <c r="I76" s="43"/>
      <c r="J76" s="43"/>
      <c r="K76" s="56"/>
      <c r="L76" s="43"/>
      <c r="M76" s="43"/>
    </row>
  </sheetData>
  <mergeCells count="75">
    <mergeCell ref="H72:J72"/>
    <mergeCell ref="K72:M72"/>
    <mergeCell ref="B70:C70"/>
    <mergeCell ref="B71:C71"/>
    <mergeCell ref="B72:B73"/>
    <mergeCell ref="C72:C73"/>
    <mergeCell ref="D72:D73"/>
    <mergeCell ref="E72:G72"/>
    <mergeCell ref="H56:J56"/>
    <mergeCell ref="K56:M56"/>
    <mergeCell ref="B62:C62"/>
    <mergeCell ref="B63:C63"/>
    <mergeCell ref="B64:B65"/>
    <mergeCell ref="C64:C65"/>
    <mergeCell ref="D64:D65"/>
    <mergeCell ref="E64:G64"/>
    <mergeCell ref="H64:J64"/>
    <mergeCell ref="K64:M64"/>
    <mergeCell ref="B54:C54"/>
    <mergeCell ref="B55:C55"/>
    <mergeCell ref="B56:B57"/>
    <mergeCell ref="C56:C57"/>
    <mergeCell ref="D56:D57"/>
    <mergeCell ref="E56:G56"/>
    <mergeCell ref="H40:J40"/>
    <mergeCell ref="K40:M40"/>
    <mergeCell ref="B46:C46"/>
    <mergeCell ref="B47:C47"/>
    <mergeCell ref="B48:B49"/>
    <mergeCell ref="C48:C49"/>
    <mergeCell ref="D48:D49"/>
    <mergeCell ref="E48:G48"/>
    <mergeCell ref="H48:J48"/>
    <mergeCell ref="K48:M48"/>
    <mergeCell ref="B38:C38"/>
    <mergeCell ref="B39:C39"/>
    <mergeCell ref="B40:B41"/>
    <mergeCell ref="C40:C41"/>
    <mergeCell ref="D40:D41"/>
    <mergeCell ref="E40:G40"/>
    <mergeCell ref="H24:J24"/>
    <mergeCell ref="K24:M24"/>
    <mergeCell ref="B30:C30"/>
    <mergeCell ref="B31:C31"/>
    <mergeCell ref="B32:B33"/>
    <mergeCell ref="C32:C33"/>
    <mergeCell ref="D32:D33"/>
    <mergeCell ref="E32:G32"/>
    <mergeCell ref="H32:J32"/>
    <mergeCell ref="K32:M32"/>
    <mergeCell ref="B22:C22"/>
    <mergeCell ref="B23:C23"/>
    <mergeCell ref="B24:B25"/>
    <mergeCell ref="C24:C25"/>
    <mergeCell ref="D24:D25"/>
    <mergeCell ref="E24:G24"/>
    <mergeCell ref="K8:M8"/>
    <mergeCell ref="B14:C14"/>
    <mergeCell ref="B15:C15"/>
    <mergeCell ref="B16:B17"/>
    <mergeCell ref="C16:C17"/>
    <mergeCell ref="D16:D17"/>
    <mergeCell ref="E16:G16"/>
    <mergeCell ref="H16:J16"/>
    <mergeCell ref="K16:M16"/>
    <mergeCell ref="B2:M2"/>
    <mergeCell ref="B3:M3"/>
    <mergeCell ref="B4:M4"/>
    <mergeCell ref="B6:C6"/>
    <mergeCell ref="B7:C7"/>
    <mergeCell ref="B8:B9"/>
    <mergeCell ref="C8:C9"/>
    <mergeCell ref="D8:D9"/>
    <mergeCell ref="E8:G8"/>
    <mergeCell ref="H8:J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79"/>
  <sheetViews>
    <sheetView topLeftCell="A300" workbookViewId="0">
      <selection activeCell="M322" sqref="M322"/>
    </sheetView>
  </sheetViews>
  <sheetFormatPr defaultColWidth="9.140625" defaultRowHeight="15" x14ac:dyDescent="0.2"/>
  <cols>
    <col min="1" max="1" width="9.140625" style="89"/>
    <col min="2" max="2" width="13.28515625" style="89" customWidth="1"/>
    <col min="3" max="3" width="9.140625" style="89"/>
    <col min="4" max="4" width="13.85546875" style="89" customWidth="1"/>
    <col min="5" max="5" width="9.140625" style="89"/>
    <col min="6" max="6" width="20.7109375" style="89" customWidth="1"/>
    <col min="7" max="7" width="21.140625" style="89" customWidth="1"/>
    <col min="8" max="8" width="18.28515625" style="89" customWidth="1"/>
    <col min="9" max="9" width="17.140625" style="89" customWidth="1"/>
    <col min="10" max="16384" width="9.140625" style="89"/>
  </cols>
  <sheetData>
    <row r="1" spans="2:9" x14ac:dyDescent="0.2">
      <c r="B1" s="1" t="s">
        <v>26</v>
      </c>
      <c r="C1" s="1"/>
      <c r="D1" s="1"/>
      <c r="E1" s="1"/>
      <c r="F1" s="1"/>
      <c r="G1" s="1"/>
      <c r="H1" s="1"/>
      <c r="I1" s="1"/>
    </row>
    <row r="2" spans="2:9" x14ac:dyDescent="0.2">
      <c r="B2" s="1" t="s">
        <v>235</v>
      </c>
      <c r="C2" s="1"/>
      <c r="D2" s="1"/>
      <c r="E2" s="1"/>
      <c r="F2" s="1"/>
      <c r="G2" s="1"/>
      <c r="H2" s="1"/>
      <c r="I2" s="1"/>
    </row>
    <row r="3" spans="2:9" x14ac:dyDescent="0.2">
      <c r="B3" s="1" t="s">
        <v>184</v>
      </c>
      <c r="C3" s="1"/>
      <c r="D3" s="1"/>
      <c r="E3" s="1"/>
      <c r="F3" s="1"/>
      <c r="G3" s="1"/>
      <c r="H3" s="1"/>
      <c r="I3" s="1"/>
    </row>
    <row r="5" spans="2:9" x14ac:dyDescent="0.2">
      <c r="B5" s="90" t="s">
        <v>238</v>
      </c>
      <c r="C5" s="91"/>
      <c r="D5" s="92">
        <v>11101</v>
      </c>
      <c r="E5" s="93"/>
      <c r="F5" s="93"/>
      <c r="G5" s="93"/>
      <c r="H5" s="93"/>
      <c r="I5" s="94"/>
    </row>
    <row r="6" spans="2:9" x14ac:dyDescent="0.2">
      <c r="B6" s="90" t="s">
        <v>0</v>
      </c>
      <c r="C6" s="90"/>
      <c r="D6" s="95" t="str">
        <f>VLOOKUP('[1]Buku Besar'!C5,'[1]Master Akun '!$A$11:$D$76,2,FALSE)</f>
        <v>Kas Ditangan</v>
      </c>
      <c r="E6" s="76"/>
      <c r="F6" s="76"/>
      <c r="G6" s="76"/>
      <c r="H6" s="76"/>
      <c r="I6" s="96"/>
    </row>
    <row r="7" spans="2:9" x14ac:dyDescent="0.2">
      <c r="B7" s="55" t="s">
        <v>186</v>
      </c>
      <c r="C7" s="55" t="s">
        <v>18</v>
      </c>
      <c r="D7" s="55" t="s">
        <v>14</v>
      </c>
      <c r="E7" s="55" t="s">
        <v>187</v>
      </c>
      <c r="F7" s="51" t="s">
        <v>31</v>
      </c>
      <c r="G7" s="51" t="s">
        <v>32</v>
      </c>
      <c r="H7" s="51" t="s">
        <v>188</v>
      </c>
      <c r="I7" s="51"/>
    </row>
    <row r="8" spans="2:9" x14ac:dyDescent="0.2">
      <c r="B8" s="55"/>
      <c r="C8" s="55"/>
      <c r="D8" s="55"/>
      <c r="E8" s="55"/>
      <c r="F8" s="51"/>
      <c r="G8" s="51"/>
      <c r="H8" s="97" t="s">
        <v>31</v>
      </c>
      <c r="I8" s="97" t="s">
        <v>32</v>
      </c>
    </row>
    <row r="9" spans="2:9" x14ac:dyDescent="0.2">
      <c r="B9" s="98">
        <v>42309</v>
      </c>
      <c r="C9" s="99"/>
      <c r="D9" s="99" t="s">
        <v>19</v>
      </c>
      <c r="E9" s="99"/>
      <c r="F9" s="97"/>
      <c r="G9" s="97"/>
      <c r="H9" s="8">
        <f>VLOOKUP('[1]Buku Besar'!C5,'[1]Master Akun '!$A$11:$D$76,3,FALSE)</f>
        <v>2500000</v>
      </c>
      <c r="I9" s="8">
        <f>VLOOKUP('[1]Buku Besar'!C5,'[1]Master Akun '!$A$11:$D$76,4,FALSE)</f>
        <v>0</v>
      </c>
    </row>
    <row r="10" spans="2:9" x14ac:dyDescent="0.2">
      <c r="B10" s="60" t="s">
        <v>239</v>
      </c>
      <c r="C10" s="99"/>
      <c r="D10" s="99" t="s">
        <v>240</v>
      </c>
      <c r="E10" s="99"/>
      <c r="F10" s="97">
        <f ca="1">SUMIF('[1]JU&amp;AJP'!$A$8:$G$303,'[1]Buku Besar'!C5,'[1]JU&amp;AJP'!$F$8:$F$303)</f>
        <v>61885750</v>
      </c>
      <c r="G10" s="97">
        <f ca="1">SUMIF('[1]JU&amp;AJP'!$A$8:$G$303,'[1]Buku Besar'!C5,'[1]JU&amp;AJP'!$G$8:$G$303)</f>
        <v>412500</v>
      </c>
      <c r="H10" s="43">
        <f ca="1">IF(H9+F10&gt;I9+G10,((H9+F10)-(I9+G10)),0)</f>
        <v>63973250</v>
      </c>
      <c r="I10" s="43">
        <f ca="1">IF(I9+G10&gt;H9+F10,((I9+G10)-(H9+F10)),0)</f>
        <v>0</v>
      </c>
    </row>
    <row r="11" spans="2:9" x14ac:dyDescent="0.2">
      <c r="B11" s="99"/>
      <c r="C11" s="99"/>
      <c r="D11" s="99"/>
      <c r="E11" s="99"/>
      <c r="F11" s="97"/>
      <c r="G11" s="97"/>
      <c r="H11" s="43"/>
      <c r="I11" s="43"/>
    </row>
    <row r="12" spans="2:9" x14ac:dyDescent="0.2">
      <c r="F12" s="100"/>
      <c r="G12" s="100"/>
      <c r="H12" s="100"/>
      <c r="I12" s="100"/>
    </row>
    <row r="13" spans="2:9" x14ac:dyDescent="0.2">
      <c r="B13" s="90" t="s">
        <v>238</v>
      </c>
      <c r="C13" s="91"/>
      <c r="D13" s="99">
        <v>11102</v>
      </c>
      <c r="E13" s="93"/>
      <c r="F13" s="101"/>
      <c r="G13" s="101"/>
      <c r="H13" s="101"/>
      <c r="I13" s="102"/>
    </row>
    <row r="14" spans="2:9" x14ac:dyDescent="0.2">
      <c r="B14" s="90" t="s">
        <v>0</v>
      </c>
      <c r="C14" s="90"/>
      <c r="D14" s="95" t="str">
        <f>VLOOKUP('[1]Buku Besar'!C13,'[1]Master Akun '!$A$11:$D$76,2,FALSE)</f>
        <v>Kas Kecil</v>
      </c>
      <c r="E14" s="76"/>
      <c r="F14" s="103"/>
      <c r="G14" s="103"/>
      <c r="H14" s="103"/>
      <c r="I14" s="104"/>
    </row>
    <row r="15" spans="2:9" x14ac:dyDescent="0.2">
      <c r="B15" s="55" t="s">
        <v>186</v>
      </c>
      <c r="C15" s="55" t="s">
        <v>18</v>
      </c>
      <c r="D15" s="55" t="s">
        <v>14</v>
      </c>
      <c r="E15" s="55" t="s">
        <v>187</v>
      </c>
      <c r="F15" s="51" t="s">
        <v>31</v>
      </c>
      <c r="G15" s="51" t="s">
        <v>32</v>
      </c>
      <c r="H15" s="51" t="s">
        <v>188</v>
      </c>
      <c r="I15" s="51"/>
    </row>
    <row r="16" spans="2:9" x14ac:dyDescent="0.2">
      <c r="B16" s="55"/>
      <c r="C16" s="55"/>
      <c r="D16" s="55"/>
      <c r="E16" s="55"/>
      <c r="F16" s="51"/>
      <c r="G16" s="51"/>
      <c r="H16" s="97" t="s">
        <v>31</v>
      </c>
      <c r="I16" s="97" t="s">
        <v>32</v>
      </c>
    </row>
    <row r="17" spans="2:9" x14ac:dyDescent="0.2">
      <c r="B17" s="98">
        <v>42309</v>
      </c>
      <c r="C17" s="99"/>
      <c r="D17" s="99" t="s">
        <v>19</v>
      </c>
      <c r="E17" s="99"/>
      <c r="F17" s="97"/>
      <c r="G17" s="97"/>
      <c r="H17" s="8">
        <f>VLOOKUP('[1]Buku Besar'!C13,'[1]Master Akun '!$A$11:$D$76,3,FALSE)</f>
        <v>750000</v>
      </c>
      <c r="I17" s="8">
        <f>VLOOKUP('[1]Buku Besar'!C13,'[1]Master Akun '!$A$11:$D$76,4,FALSE)</f>
        <v>0</v>
      </c>
    </row>
    <row r="18" spans="2:9" x14ac:dyDescent="0.2">
      <c r="B18" s="60" t="s">
        <v>239</v>
      </c>
      <c r="C18" s="99"/>
      <c r="D18" s="99" t="s">
        <v>240</v>
      </c>
      <c r="E18" s="99"/>
      <c r="F18" s="97">
        <f ca="1">SUMIF('[1]JU&amp;AJP'!$A$8:$G$303,'[1]Buku Besar'!C13,'[1]JU&amp;AJP'!$F$8:$F$303)</f>
        <v>0</v>
      </c>
      <c r="G18" s="97">
        <f ca="1">SUMIF('[1]JU&amp;AJP'!$A$8:$G$303,'[1]Buku Besar'!C13,'[1]JU&amp;AJP'!$G$8:$G$303)</f>
        <v>0</v>
      </c>
      <c r="H18" s="43">
        <f ca="1">IF(H17+F18&gt;I17+G18,((H17+F18)-(I17+G18)),0)</f>
        <v>750000</v>
      </c>
      <c r="I18" s="43">
        <f ca="1">IF(I17+G18&gt;H17+F18,((I17+G18)-(H17+F18)),0)</f>
        <v>0</v>
      </c>
    </row>
    <row r="19" spans="2:9" x14ac:dyDescent="0.2">
      <c r="B19" s="99"/>
      <c r="C19" s="99"/>
      <c r="D19" s="99"/>
      <c r="E19" s="99"/>
      <c r="F19" s="97"/>
      <c r="G19" s="97"/>
      <c r="H19" s="43"/>
      <c r="I19" s="43"/>
    </row>
    <row r="20" spans="2:9" x14ac:dyDescent="0.2">
      <c r="F20" s="100"/>
      <c r="G20" s="100"/>
      <c r="H20" s="100"/>
      <c r="I20" s="100"/>
    </row>
    <row r="21" spans="2:9" x14ac:dyDescent="0.2">
      <c r="B21" s="90" t="s">
        <v>238</v>
      </c>
      <c r="C21" s="91"/>
      <c r="D21" s="99">
        <v>11201</v>
      </c>
      <c r="E21" s="93"/>
      <c r="F21" s="101"/>
      <c r="G21" s="101"/>
      <c r="H21" s="101"/>
      <c r="I21" s="102"/>
    </row>
    <row r="22" spans="2:9" x14ac:dyDescent="0.2">
      <c r="B22" s="90" t="s">
        <v>0</v>
      </c>
      <c r="C22" s="90"/>
      <c r="D22" s="95" t="str">
        <f>VLOOKUP('[1]Buku Besar'!C21,'[1]Master Akun '!$A$11:$D$76,2,FALSE)</f>
        <v>Bank BCA</v>
      </c>
      <c r="E22" s="76"/>
      <c r="F22" s="103"/>
      <c r="G22" s="103"/>
      <c r="H22" s="103"/>
      <c r="I22" s="104"/>
    </row>
    <row r="23" spans="2:9" x14ac:dyDescent="0.2">
      <c r="B23" s="55" t="s">
        <v>186</v>
      </c>
      <c r="C23" s="55" t="s">
        <v>18</v>
      </c>
      <c r="D23" s="55" t="s">
        <v>14</v>
      </c>
      <c r="E23" s="55" t="s">
        <v>187</v>
      </c>
      <c r="F23" s="51" t="s">
        <v>31</v>
      </c>
      <c r="G23" s="51" t="s">
        <v>32</v>
      </c>
      <c r="H23" s="51" t="s">
        <v>188</v>
      </c>
      <c r="I23" s="51"/>
    </row>
    <row r="24" spans="2:9" x14ac:dyDescent="0.2">
      <c r="B24" s="55"/>
      <c r="C24" s="55"/>
      <c r="D24" s="55"/>
      <c r="E24" s="55"/>
      <c r="F24" s="51"/>
      <c r="G24" s="51"/>
      <c r="H24" s="97" t="s">
        <v>31</v>
      </c>
      <c r="I24" s="97" t="s">
        <v>32</v>
      </c>
    </row>
    <row r="25" spans="2:9" x14ac:dyDescent="0.2">
      <c r="B25" s="98">
        <v>42309</v>
      </c>
      <c r="C25" s="99"/>
      <c r="D25" s="99" t="s">
        <v>19</v>
      </c>
      <c r="E25" s="99"/>
      <c r="F25" s="97"/>
      <c r="G25" s="97"/>
      <c r="H25" s="8">
        <f>VLOOKUP('[1]Buku Besar'!C21,'[1]Master Akun '!$A$11:$D$76,3,FALSE)</f>
        <v>45000000</v>
      </c>
      <c r="I25" s="8">
        <f>VLOOKUP('[1]Buku Besar'!C21,'[1]Master Akun '!$A$11:$D$76,4,FALSE)</f>
        <v>0</v>
      </c>
    </row>
    <row r="26" spans="2:9" x14ac:dyDescent="0.2">
      <c r="B26" s="60" t="s">
        <v>239</v>
      </c>
      <c r="C26" s="99"/>
      <c r="D26" s="99" t="s">
        <v>240</v>
      </c>
      <c r="E26" s="99"/>
      <c r="F26" s="97">
        <f ca="1">SUMIF('[1]JU&amp;AJP'!$A$8:$G$303,'[1]Buku Besar'!C21,'[1]JU&amp;AJP'!$F$8:$F$303)</f>
        <v>44700000</v>
      </c>
      <c r="G26" s="97">
        <f ca="1">SUMIF('[1]JU&amp;AJP'!$A$8:$G$303,'[1]Buku Besar'!C21,'[1]JU&amp;AJP'!$G$8:$G$303)</f>
        <v>45025000</v>
      </c>
      <c r="H26" s="43">
        <f ca="1">IF(H25+F26&gt;I25+G26,((H25+F26)-(I25+G26)),0)</f>
        <v>44675000</v>
      </c>
      <c r="I26" s="43">
        <f ca="1">IF(I25+G26&gt;H25+F26,((I25+G26)-(H25+F26)),0)</f>
        <v>0</v>
      </c>
    </row>
    <row r="27" spans="2:9" x14ac:dyDescent="0.2">
      <c r="B27" s="99"/>
      <c r="C27" s="99"/>
      <c r="D27" s="99"/>
      <c r="E27" s="99"/>
      <c r="F27" s="97"/>
      <c r="G27" s="97"/>
      <c r="H27" s="43"/>
      <c r="I27" s="43"/>
    </row>
    <row r="28" spans="2:9" x14ac:dyDescent="0.2">
      <c r="F28" s="100"/>
      <c r="G28" s="100"/>
      <c r="H28" s="100"/>
      <c r="I28" s="100"/>
    </row>
    <row r="29" spans="2:9" x14ac:dyDescent="0.2">
      <c r="B29" s="90" t="s">
        <v>238</v>
      </c>
      <c r="C29" s="91"/>
      <c r="D29" s="99">
        <v>11202</v>
      </c>
      <c r="E29" s="93"/>
      <c r="F29" s="101"/>
      <c r="G29" s="101"/>
      <c r="H29" s="101"/>
      <c r="I29" s="102"/>
    </row>
    <row r="30" spans="2:9" x14ac:dyDescent="0.2">
      <c r="B30" s="90" t="s">
        <v>0</v>
      </c>
      <c r="C30" s="90"/>
      <c r="D30" s="95" t="str">
        <f>VLOOKUP('[1]Buku Besar'!C29,'[1]Master Akun '!$A$11:$D$76,2,FALSE)</f>
        <v>Bank Mandiri</v>
      </c>
      <c r="E30" s="76"/>
      <c r="F30" s="103"/>
      <c r="G30" s="103"/>
      <c r="H30" s="103"/>
      <c r="I30" s="104"/>
    </row>
    <row r="31" spans="2:9" x14ac:dyDescent="0.2">
      <c r="B31" s="55" t="s">
        <v>186</v>
      </c>
      <c r="C31" s="55" t="s">
        <v>18</v>
      </c>
      <c r="D31" s="55" t="s">
        <v>14</v>
      </c>
      <c r="E31" s="55" t="s">
        <v>187</v>
      </c>
      <c r="F31" s="51" t="s">
        <v>31</v>
      </c>
      <c r="G31" s="51" t="s">
        <v>32</v>
      </c>
      <c r="H31" s="51" t="s">
        <v>188</v>
      </c>
      <c r="I31" s="51"/>
    </row>
    <row r="32" spans="2:9" x14ac:dyDescent="0.2">
      <c r="B32" s="55"/>
      <c r="C32" s="55"/>
      <c r="D32" s="55"/>
      <c r="E32" s="55"/>
      <c r="F32" s="51"/>
      <c r="G32" s="51"/>
      <c r="H32" s="97" t="s">
        <v>31</v>
      </c>
      <c r="I32" s="97" t="s">
        <v>32</v>
      </c>
    </row>
    <row r="33" spans="2:9" x14ac:dyDescent="0.2">
      <c r="B33" s="98">
        <v>42309</v>
      </c>
      <c r="C33" s="99"/>
      <c r="D33" s="99" t="s">
        <v>19</v>
      </c>
      <c r="E33" s="99"/>
      <c r="F33" s="97"/>
      <c r="G33" s="97"/>
      <c r="H33" s="8">
        <f>VLOOKUP('[1]Buku Besar'!C29,'[1]Master Akun '!$A$11:$D$76,3,FALSE)</f>
        <v>25000000</v>
      </c>
      <c r="I33" s="8">
        <f>VLOOKUP('[1]Buku Besar'!C29,'[1]Master Akun '!$A$11:$D$76,4,FALSE)</f>
        <v>0</v>
      </c>
    </row>
    <row r="34" spans="2:9" x14ac:dyDescent="0.2">
      <c r="B34" s="60" t="s">
        <v>239</v>
      </c>
      <c r="C34" s="99"/>
      <c r="D34" s="99" t="s">
        <v>240</v>
      </c>
      <c r="E34" s="99"/>
      <c r="F34" s="97">
        <f ca="1">SUMIF('[1]JU&amp;AJP'!$A$8:$G$303,'[1]Buku Besar'!C29,'[1]JU&amp;AJP'!$F$8:$F$303)</f>
        <v>73409000</v>
      </c>
      <c r="G34" s="97">
        <f ca="1">SUMIF('[1]JU&amp;AJP'!$A$8:$G$303,'[1]Buku Besar'!C29,'[1]JU&amp;AJP'!$G$8:$G$303)</f>
        <v>44887500</v>
      </c>
      <c r="H34" s="43">
        <f ca="1">IF(H33+F34&gt;I33+G34,((H33+F34)-(I33+G34)),0)</f>
        <v>53521500</v>
      </c>
      <c r="I34" s="43">
        <f ca="1">IF(I33+G34&gt;H33+F34,((I33+G34)-(H33+F34)),0)</f>
        <v>0</v>
      </c>
    </row>
    <row r="35" spans="2:9" x14ac:dyDescent="0.2">
      <c r="B35" s="99"/>
      <c r="C35" s="99"/>
      <c r="D35" s="99"/>
      <c r="E35" s="99"/>
      <c r="F35" s="97"/>
      <c r="G35" s="97"/>
      <c r="H35" s="43"/>
      <c r="I35" s="43"/>
    </row>
    <row r="36" spans="2:9" x14ac:dyDescent="0.2">
      <c r="F36" s="100"/>
      <c r="G36" s="100"/>
      <c r="H36" s="100"/>
      <c r="I36" s="100"/>
    </row>
    <row r="37" spans="2:9" x14ac:dyDescent="0.2">
      <c r="B37" s="90" t="s">
        <v>238</v>
      </c>
      <c r="C37" s="91"/>
      <c r="D37" s="99">
        <v>11301</v>
      </c>
      <c r="E37" s="93"/>
      <c r="F37" s="101"/>
      <c r="G37" s="101"/>
      <c r="H37" s="101"/>
      <c r="I37" s="102"/>
    </row>
    <row r="38" spans="2:9" x14ac:dyDescent="0.2">
      <c r="B38" s="90" t="s">
        <v>0</v>
      </c>
      <c r="C38" s="90"/>
      <c r="D38" s="95" t="str">
        <f>VLOOKUP('[1]Buku Besar'!C37,'[1]Master Akun '!$A$11:$D$76,2,FALSE)</f>
        <v xml:space="preserve">Piutang Usaha   </v>
      </c>
      <c r="E38" s="76"/>
      <c r="F38" s="103"/>
      <c r="G38" s="103"/>
      <c r="H38" s="103"/>
      <c r="I38" s="104"/>
    </row>
    <row r="39" spans="2:9" x14ac:dyDescent="0.2">
      <c r="B39" s="55" t="s">
        <v>186</v>
      </c>
      <c r="C39" s="55" t="s">
        <v>18</v>
      </c>
      <c r="D39" s="55" t="s">
        <v>14</v>
      </c>
      <c r="E39" s="55" t="s">
        <v>187</v>
      </c>
      <c r="F39" s="51" t="s">
        <v>31</v>
      </c>
      <c r="G39" s="51" t="s">
        <v>32</v>
      </c>
      <c r="H39" s="51" t="s">
        <v>188</v>
      </c>
      <c r="I39" s="51"/>
    </row>
    <row r="40" spans="2:9" x14ac:dyDescent="0.2">
      <c r="B40" s="55"/>
      <c r="C40" s="55"/>
      <c r="D40" s="55"/>
      <c r="E40" s="55"/>
      <c r="F40" s="51"/>
      <c r="G40" s="51"/>
      <c r="H40" s="97" t="s">
        <v>31</v>
      </c>
      <c r="I40" s="97" t="s">
        <v>32</v>
      </c>
    </row>
    <row r="41" spans="2:9" x14ac:dyDescent="0.2">
      <c r="B41" s="98">
        <v>42309</v>
      </c>
      <c r="C41" s="99"/>
      <c r="D41" s="99" t="s">
        <v>19</v>
      </c>
      <c r="E41" s="99"/>
      <c r="F41" s="97"/>
      <c r="G41" s="97"/>
      <c r="H41" s="8">
        <f>VLOOKUP('[1]Buku Besar'!C37,'[1]Master Akun '!$A$11:$D$76,3,FALSE)</f>
        <v>47500000</v>
      </c>
      <c r="I41" s="8">
        <f>VLOOKUP('[1]Buku Besar'!C37,'[1]Master Akun '!$A$11:$D$76,4,FALSE)</f>
        <v>0</v>
      </c>
    </row>
    <row r="42" spans="2:9" x14ac:dyDescent="0.2">
      <c r="B42" s="60" t="s">
        <v>239</v>
      </c>
      <c r="C42" s="99"/>
      <c r="D42" s="99" t="s">
        <v>240</v>
      </c>
      <c r="E42" s="99"/>
      <c r="F42" s="97">
        <f ca="1">SUMIF('[1]JU&amp;AJP'!$A$8:$G$303,'[1]Buku Besar'!C37,'[1]JU&amp;AJP'!$F$8:$F$303)</f>
        <v>59960000</v>
      </c>
      <c r="G42" s="97">
        <f ca="1">SUMIF('[1]JU&amp;AJP'!$A$8:$G$303,'[1]Buku Besar'!C37,'[1]JU&amp;AJP'!$G$8:$G$303)</f>
        <v>49425000</v>
      </c>
      <c r="H42" s="43">
        <f ca="1">IF(H41+F42&gt;I41+G42,((H41+F42)-(I41+G42)),0)</f>
        <v>58035000</v>
      </c>
      <c r="I42" s="43">
        <f ca="1">IF(I41+G42&gt;H41+F42,((I41+G42)-(H41+F42)),0)</f>
        <v>0</v>
      </c>
    </row>
    <row r="43" spans="2:9" x14ac:dyDescent="0.2">
      <c r="B43" s="99"/>
      <c r="C43" s="99"/>
      <c r="D43" s="99"/>
      <c r="E43" s="99"/>
      <c r="F43" s="97"/>
      <c r="G43" s="97"/>
      <c r="H43" s="43"/>
      <c r="I43" s="43"/>
    </row>
    <row r="44" spans="2:9" x14ac:dyDescent="0.2">
      <c r="F44" s="100"/>
      <c r="G44" s="100"/>
      <c r="H44" s="100"/>
      <c r="I44" s="100"/>
    </row>
    <row r="45" spans="2:9" x14ac:dyDescent="0.2">
      <c r="B45" s="90" t="s">
        <v>238</v>
      </c>
      <c r="C45" s="91"/>
      <c r="D45" s="99">
        <v>11302</v>
      </c>
      <c r="E45" s="93"/>
      <c r="F45" s="101"/>
      <c r="G45" s="101"/>
      <c r="H45" s="101"/>
      <c r="I45" s="102"/>
    </row>
    <row r="46" spans="2:9" x14ac:dyDescent="0.2">
      <c r="B46" s="90" t="s">
        <v>0</v>
      </c>
      <c r="C46" s="90"/>
      <c r="D46" s="95" t="str">
        <f>VLOOKUP('[1]Buku Besar'!C45,'[1]Master Akun '!$A$11:$D$76,2,FALSE)</f>
        <v>Cadangan Piutang Tak Tertagih</v>
      </c>
      <c r="E46" s="76"/>
      <c r="F46" s="103"/>
      <c r="G46" s="103"/>
      <c r="H46" s="103"/>
      <c r="I46" s="104"/>
    </row>
    <row r="47" spans="2:9" x14ac:dyDescent="0.2">
      <c r="B47" s="55" t="s">
        <v>186</v>
      </c>
      <c r="C47" s="55" t="s">
        <v>18</v>
      </c>
      <c r="D47" s="55" t="s">
        <v>14</v>
      </c>
      <c r="E47" s="55" t="s">
        <v>187</v>
      </c>
      <c r="F47" s="51" t="s">
        <v>31</v>
      </c>
      <c r="G47" s="51" t="s">
        <v>32</v>
      </c>
      <c r="H47" s="51" t="s">
        <v>188</v>
      </c>
      <c r="I47" s="51"/>
    </row>
    <row r="48" spans="2:9" x14ac:dyDescent="0.2">
      <c r="B48" s="55"/>
      <c r="C48" s="55"/>
      <c r="D48" s="55"/>
      <c r="E48" s="55"/>
      <c r="F48" s="51"/>
      <c r="G48" s="51"/>
      <c r="H48" s="97" t="s">
        <v>31</v>
      </c>
      <c r="I48" s="97" t="s">
        <v>32</v>
      </c>
    </row>
    <row r="49" spans="2:9" x14ac:dyDescent="0.2">
      <c r="B49" s="98">
        <v>42309</v>
      </c>
      <c r="C49" s="99"/>
      <c r="D49" s="99" t="s">
        <v>19</v>
      </c>
      <c r="E49" s="99"/>
      <c r="F49" s="97"/>
      <c r="G49" s="97"/>
      <c r="H49" s="8">
        <f>VLOOKUP('[1]Buku Besar'!C45,'[1]Master Akun '!$A$11:$D$76,3,FALSE)</f>
        <v>0</v>
      </c>
      <c r="I49" s="8">
        <f>VLOOKUP('[1]Buku Besar'!C45,'[1]Master Akun '!$A$11:$D$76,4,FALSE)</f>
        <v>0</v>
      </c>
    </row>
    <row r="50" spans="2:9" x14ac:dyDescent="0.2">
      <c r="B50" s="60" t="s">
        <v>239</v>
      </c>
      <c r="C50" s="99"/>
      <c r="D50" s="99" t="s">
        <v>240</v>
      </c>
      <c r="E50" s="99"/>
      <c r="F50" s="97">
        <f ca="1">SUMIF('[1]JU&amp;AJP'!$A$8:$G$303,'[1]Buku Besar'!C45,'[1]JU&amp;AJP'!$F$8:$F$303)</f>
        <v>0</v>
      </c>
      <c r="G50" s="97">
        <f ca="1">SUMIF('[1]JU&amp;AJP'!$A$8:$G$303,'[1]Buku Besar'!C45,'[1]JU&amp;AJP'!$G$8:$G$303)</f>
        <v>2375000</v>
      </c>
      <c r="H50" s="43">
        <f ca="1">IF(H49+F50&gt;I49+G50,((H49+F50)-(I49+G50)),0)</f>
        <v>0</v>
      </c>
      <c r="I50" s="43">
        <f ca="1">IF(I49+G50&gt;H49+F50,((I49+G50)-(H49+F50)),0)</f>
        <v>2375000</v>
      </c>
    </row>
    <row r="51" spans="2:9" x14ac:dyDescent="0.2">
      <c r="B51" s="99"/>
      <c r="C51" s="99"/>
      <c r="D51" s="99"/>
      <c r="E51" s="99"/>
      <c r="F51" s="97"/>
      <c r="G51" s="97"/>
      <c r="H51" s="43"/>
      <c r="I51" s="43"/>
    </row>
    <row r="52" spans="2:9" x14ac:dyDescent="0.2">
      <c r="F52" s="100"/>
      <c r="G52" s="100"/>
      <c r="H52" s="100"/>
      <c r="I52" s="100"/>
    </row>
    <row r="53" spans="2:9" x14ac:dyDescent="0.2">
      <c r="B53" s="90" t="s">
        <v>238</v>
      </c>
      <c r="C53" s="91"/>
      <c r="D53" s="99">
        <v>11401</v>
      </c>
      <c r="E53" s="93"/>
      <c r="F53" s="101"/>
      <c r="G53" s="101"/>
      <c r="H53" s="101"/>
      <c r="I53" s="102"/>
    </row>
    <row r="54" spans="2:9" x14ac:dyDescent="0.2">
      <c r="B54" s="90" t="s">
        <v>0</v>
      </c>
      <c r="C54" s="90"/>
      <c r="D54" s="95" t="str">
        <f>VLOOKUP('[1]Buku Besar'!C53,'[1]Master Akun '!$A$11:$D$76,2,FALSE)</f>
        <v>Piutang karyawan</v>
      </c>
      <c r="E54" s="76"/>
      <c r="F54" s="103"/>
      <c r="G54" s="103"/>
      <c r="H54" s="103"/>
      <c r="I54" s="104"/>
    </row>
    <row r="55" spans="2:9" x14ac:dyDescent="0.2">
      <c r="B55" s="55" t="s">
        <v>186</v>
      </c>
      <c r="C55" s="55" t="s">
        <v>18</v>
      </c>
      <c r="D55" s="55" t="s">
        <v>14</v>
      </c>
      <c r="E55" s="55" t="s">
        <v>187</v>
      </c>
      <c r="F55" s="51" t="s">
        <v>31</v>
      </c>
      <c r="G55" s="51" t="s">
        <v>32</v>
      </c>
      <c r="H55" s="51" t="s">
        <v>188</v>
      </c>
      <c r="I55" s="51"/>
    </row>
    <row r="56" spans="2:9" x14ac:dyDescent="0.2">
      <c r="B56" s="55"/>
      <c r="C56" s="55"/>
      <c r="D56" s="55"/>
      <c r="E56" s="55"/>
      <c r="F56" s="51"/>
      <c r="G56" s="51"/>
      <c r="H56" s="97" t="s">
        <v>31</v>
      </c>
      <c r="I56" s="97" t="s">
        <v>32</v>
      </c>
    </row>
    <row r="57" spans="2:9" x14ac:dyDescent="0.2">
      <c r="B57" s="98">
        <v>42309</v>
      </c>
      <c r="C57" s="99"/>
      <c r="D57" s="99" t="s">
        <v>19</v>
      </c>
      <c r="E57" s="99"/>
      <c r="F57" s="97"/>
      <c r="G57" s="97"/>
      <c r="H57" s="8">
        <f>VLOOKUP('[1]Buku Besar'!C53,'[1]Master Akun '!$A$11:$D$76,3,FALSE)</f>
        <v>0</v>
      </c>
      <c r="I57" s="8">
        <f>VLOOKUP('[1]Buku Besar'!C53,'[1]Master Akun '!$A$11:$D$76,4,FALSE)</f>
        <v>0</v>
      </c>
    </row>
    <row r="58" spans="2:9" x14ac:dyDescent="0.2">
      <c r="B58" s="60" t="s">
        <v>239</v>
      </c>
      <c r="C58" s="99"/>
      <c r="D58" s="99" t="s">
        <v>240</v>
      </c>
      <c r="E58" s="99"/>
      <c r="F58" s="97">
        <f ca="1">SUMIF('[1]JU&amp;AJP'!$A$8:$G$303,'[1]Buku Besar'!C53,'[1]JU&amp;AJP'!$F$8:$F$303)</f>
        <v>2500000</v>
      </c>
      <c r="G58" s="97">
        <f ca="1">SUMIF('[1]JU&amp;AJP'!$A$8:$G$303,'[1]Buku Besar'!C53,'[1]JU&amp;AJP'!$G$8:$G$303)</f>
        <v>500000</v>
      </c>
      <c r="H58" s="43">
        <f ca="1">IF(H57+F58&gt;I57+G58,((H57+F58)-(I57+G58)),0)</f>
        <v>2000000</v>
      </c>
      <c r="I58" s="43">
        <f ca="1">IF(I57+G58&gt;H57+F58,((I57+G58)-(H57+F58)),0)</f>
        <v>0</v>
      </c>
    </row>
    <row r="59" spans="2:9" x14ac:dyDescent="0.2">
      <c r="B59" s="99"/>
      <c r="C59" s="99"/>
      <c r="D59" s="99"/>
      <c r="E59" s="99"/>
      <c r="F59" s="97"/>
      <c r="G59" s="97"/>
      <c r="H59" s="43"/>
      <c r="I59" s="43"/>
    </row>
    <row r="60" spans="2:9" x14ac:dyDescent="0.2">
      <c r="F60" s="100"/>
      <c r="G60" s="100"/>
      <c r="H60" s="100"/>
      <c r="I60" s="100"/>
    </row>
    <row r="61" spans="2:9" x14ac:dyDescent="0.2">
      <c r="B61" s="90" t="s">
        <v>238</v>
      </c>
      <c r="C61" s="91"/>
      <c r="D61" s="99">
        <v>11500</v>
      </c>
      <c r="E61" s="93"/>
      <c r="F61" s="101"/>
      <c r="G61" s="101"/>
      <c r="H61" s="101"/>
      <c r="I61" s="102"/>
    </row>
    <row r="62" spans="2:9" x14ac:dyDescent="0.2">
      <c r="B62" s="90" t="s">
        <v>0</v>
      </c>
      <c r="C62" s="90"/>
      <c r="D62" s="95" t="str">
        <f>VLOOKUP('[1]Buku Besar'!C61,'[1]Master Akun '!$A$11:$D$76,2,FALSE)</f>
        <v>Persediaan Barang dagang</v>
      </c>
      <c r="E62" s="76"/>
      <c r="F62" s="103"/>
      <c r="G62" s="103"/>
      <c r="H62" s="103"/>
      <c r="I62" s="104"/>
    </row>
    <row r="63" spans="2:9" x14ac:dyDescent="0.2">
      <c r="B63" s="55" t="s">
        <v>186</v>
      </c>
      <c r="C63" s="55" t="s">
        <v>18</v>
      </c>
      <c r="D63" s="55" t="s">
        <v>14</v>
      </c>
      <c r="E63" s="55" t="s">
        <v>187</v>
      </c>
      <c r="F63" s="51" t="s">
        <v>31</v>
      </c>
      <c r="G63" s="51" t="s">
        <v>32</v>
      </c>
      <c r="H63" s="51" t="s">
        <v>188</v>
      </c>
      <c r="I63" s="51"/>
    </row>
    <row r="64" spans="2:9" x14ac:dyDescent="0.2">
      <c r="B64" s="55"/>
      <c r="C64" s="55"/>
      <c r="D64" s="55"/>
      <c r="E64" s="55"/>
      <c r="F64" s="51"/>
      <c r="G64" s="51"/>
      <c r="H64" s="97" t="s">
        <v>31</v>
      </c>
      <c r="I64" s="97" t="s">
        <v>32</v>
      </c>
    </row>
    <row r="65" spans="2:9" x14ac:dyDescent="0.2">
      <c r="B65" s="98">
        <v>42309</v>
      </c>
      <c r="C65" s="99"/>
      <c r="D65" s="99" t="s">
        <v>19</v>
      </c>
      <c r="E65" s="99"/>
      <c r="F65" s="97"/>
      <c r="G65" s="97"/>
      <c r="H65" s="8">
        <f>VLOOKUP('[1]Buku Besar'!C61,'[1]Master Akun '!$A$11:$D$76,3,FALSE)</f>
        <v>166380000</v>
      </c>
      <c r="I65" s="8">
        <f>VLOOKUP('[1]Buku Besar'!C61,'[1]Master Akun '!$A$11:$D$76,4,FALSE)</f>
        <v>0</v>
      </c>
    </row>
    <row r="66" spans="2:9" x14ac:dyDescent="0.2">
      <c r="B66" s="60" t="s">
        <v>239</v>
      </c>
      <c r="C66" s="99"/>
      <c r="D66" s="99" t="s">
        <v>240</v>
      </c>
      <c r="E66" s="99"/>
      <c r="F66" s="97">
        <f ca="1">SUMIF('[1]JU&amp;AJP'!$A$8:$G$303,'[1]Buku Besar'!C61,'[1]JU&amp;AJP'!$F$8:$F$303)</f>
        <v>23475000</v>
      </c>
      <c r="G66" s="97">
        <f ca="1">SUMIF('[1]JU&amp;AJP'!$A$8:$G$303,'[1]Buku Besar'!C61,'[1]JU&amp;AJP'!$G$8:$G$303)</f>
        <v>118390000</v>
      </c>
      <c r="H66" s="43">
        <f ca="1">IF(H65+F66&gt;I65+G66,((H65+F66)-(I65+G66)),0)</f>
        <v>71465000</v>
      </c>
      <c r="I66" s="43">
        <f ca="1">IF(I65+G66&gt;H65+F66,((I65+G66)-(H65+F66)),0)</f>
        <v>0</v>
      </c>
    </row>
    <row r="67" spans="2:9" x14ac:dyDescent="0.2">
      <c r="B67" s="99"/>
      <c r="C67" s="99"/>
      <c r="D67" s="99"/>
      <c r="E67" s="99"/>
      <c r="F67" s="97"/>
      <c r="G67" s="97"/>
      <c r="H67" s="43"/>
      <c r="I67" s="43"/>
    </row>
    <row r="68" spans="2:9" x14ac:dyDescent="0.2">
      <c r="F68" s="100"/>
      <c r="G68" s="100"/>
      <c r="H68" s="100"/>
      <c r="I68" s="100"/>
    </row>
    <row r="69" spans="2:9" x14ac:dyDescent="0.2">
      <c r="B69" s="90" t="s">
        <v>238</v>
      </c>
      <c r="C69" s="91"/>
      <c r="D69" s="99">
        <v>11600</v>
      </c>
      <c r="E69" s="93"/>
      <c r="F69" s="101"/>
      <c r="G69" s="101"/>
      <c r="H69" s="101"/>
      <c r="I69" s="102"/>
    </row>
    <row r="70" spans="2:9" x14ac:dyDescent="0.2">
      <c r="B70" s="90" t="s">
        <v>0</v>
      </c>
      <c r="C70" s="90"/>
      <c r="D70" s="95" t="str">
        <f>VLOOKUP('[1]Buku Besar'!C69,'[1]Master Akun '!$A$11:$D$76,2,FALSE)</f>
        <v>Pembayaran dimuka</v>
      </c>
      <c r="E70" s="76"/>
      <c r="F70" s="103"/>
      <c r="G70" s="103"/>
      <c r="H70" s="103"/>
      <c r="I70" s="104"/>
    </row>
    <row r="71" spans="2:9" x14ac:dyDescent="0.2">
      <c r="B71" s="55" t="s">
        <v>186</v>
      </c>
      <c r="C71" s="55" t="s">
        <v>18</v>
      </c>
      <c r="D71" s="55" t="s">
        <v>14</v>
      </c>
      <c r="E71" s="55" t="s">
        <v>187</v>
      </c>
      <c r="F71" s="51" t="s">
        <v>31</v>
      </c>
      <c r="G71" s="51" t="s">
        <v>32</v>
      </c>
      <c r="H71" s="51" t="s">
        <v>188</v>
      </c>
      <c r="I71" s="51"/>
    </row>
    <row r="72" spans="2:9" x14ac:dyDescent="0.2">
      <c r="B72" s="55"/>
      <c r="C72" s="55"/>
      <c r="D72" s="55"/>
      <c r="E72" s="55"/>
      <c r="F72" s="51"/>
      <c r="G72" s="51"/>
      <c r="H72" s="97" t="s">
        <v>31</v>
      </c>
      <c r="I72" s="97" t="s">
        <v>32</v>
      </c>
    </row>
    <row r="73" spans="2:9" x14ac:dyDescent="0.2">
      <c r="B73" s="98">
        <v>42309</v>
      </c>
      <c r="C73" s="99"/>
      <c r="D73" s="99" t="s">
        <v>19</v>
      </c>
      <c r="E73" s="99"/>
      <c r="F73" s="97"/>
      <c r="G73" s="97"/>
      <c r="H73" s="8">
        <f>VLOOKUP('[1]Buku Besar'!C69,'[1]Master Akun '!$A$11:$D$76,3,FALSE)</f>
        <v>0</v>
      </c>
      <c r="I73" s="8">
        <f>VLOOKUP('[1]Buku Besar'!C69,'[1]Master Akun '!$A$11:$D$76,4,FALSE)</f>
        <v>0</v>
      </c>
    </row>
    <row r="74" spans="2:9" x14ac:dyDescent="0.2">
      <c r="B74" s="60" t="s">
        <v>239</v>
      </c>
      <c r="C74" s="99"/>
      <c r="D74" s="99" t="s">
        <v>240</v>
      </c>
      <c r="E74" s="99"/>
      <c r="F74" s="97">
        <f ca="1">SUMIF('[1]JU&amp;AJP'!$A$8:$G$303,'[1]Buku Besar'!C69,'[1]JU&amp;AJP'!$F$8:$F$303)</f>
        <v>0</v>
      </c>
      <c r="G74" s="97">
        <f ca="1">SUMIF('[1]JU&amp;AJP'!$A$8:$G$303,'[1]Buku Besar'!C69,'[1]JU&amp;AJP'!$G$8:$G$303)</f>
        <v>0</v>
      </c>
      <c r="H74" s="43">
        <f ca="1">IF(H73+F74&gt;I73+G74,((H73+F74)-(I73+G74)),0)</f>
        <v>0</v>
      </c>
      <c r="I74" s="43">
        <f ca="1">IF(I73+G74&gt;H73+F74,((I73+G74)-(H73+F74)),0)</f>
        <v>0</v>
      </c>
    </row>
    <row r="75" spans="2:9" x14ac:dyDescent="0.2">
      <c r="B75" s="99"/>
      <c r="C75" s="99"/>
      <c r="D75" s="99"/>
      <c r="E75" s="99"/>
      <c r="F75" s="97"/>
      <c r="G75" s="97"/>
      <c r="H75" s="43"/>
      <c r="I75" s="43"/>
    </row>
    <row r="76" spans="2:9" x14ac:dyDescent="0.2">
      <c r="F76" s="100"/>
      <c r="G76" s="100"/>
      <c r="H76" s="100"/>
      <c r="I76" s="100"/>
    </row>
    <row r="77" spans="2:9" x14ac:dyDescent="0.2">
      <c r="B77" s="90" t="s">
        <v>238</v>
      </c>
      <c r="C77" s="91"/>
      <c r="D77" s="99">
        <v>11601</v>
      </c>
      <c r="E77" s="93"/>
      <c r="F77" s="101"/>
      <c r="G77" s="101"/>
      <c r="H77" s="101"/>
      <c r="I77" s="102"/>
    </row>
    <row r="78" spans="2:9" x14ac:dyDescent="0.2">
      <c r="B78" s="90" t="s">
        <v>0</v>
      </c>
      <c r="C78" s="90"/>
      <c r="D78" s="95" t="str">
        <f>VLOOKUP('[1]Buku Besar'!C77,'[1]Master Akun '!$A$11:$D$76,2,FALSE)</f>
        <v>PPN Masuk</v>
      </c>
      <c r="E78" s="76"/>
      <c r="F78" s="103"/>
      <c r="G78" s="103"/>
      <c r="H78" s="103"/>
      <c r="I78" s="104"/>
    </row>
    <row r="79" spans="2:9" x14ac:dyDescent="0.2">
      <c r="B79" s="55" t="s">
        <v>186</v>
      </c>
      <c r="C79" s="55" t="s">
        <v>18</v>
      </c>
      <c r="D79" s="55" t="s">
        <v>14</v>
      </c>
      <c r="E79" s="55" t="s">
        <v>187</v>
      </c>
      <c r="F79" s="51" t="s">
        <v>31</v>
      </c>
      <c r="G79" s="51" t="s">
        <v>32</v>
      </c>
      <c r="H79" s="51" t="s">
        <v>188</v>
      </c>
      <c r="I79" s="51"/>
    </row>
    <row r="80" spans="2:9" x14ac:dyDescent="0.2">
      <c r="B80" s="55"/>
      <c r="C80" s="55"/>
      <c r="D80" s="55"/>
      <c r="E80" s="55"/>
      <c r="F80" s="51"/>
      <c r="G80" s="51"/>
      <c r="H80" s="97" t="s">
        <v>31</v>
      </c>
      <c r="I80" s="97" t="s">
        <v>32</v>
      </c>
    </row>
    <row r="81" spans="2:9" x14ac:dyDescent="0.2">
      <c r="B81" s="98">
        <v>42309</v>
      </c>
      <c r="C81" s="99"/>
      <c r="D81" s="99" t="s">
        <v>19</v>
      </c>
      <c r="E81" s="99"/>
      <c r="F81" s="97"/>
      <c r="G81" s="97"/>
      <c r="H81" s="8">
        <f>VLOOKUP('[1]Buku Besar'!C77,'[1]Master Akun '!$A$11:$D$76,3,FALSE)</f>
        <v>0</v>
      </c>
      <c r="I81" s="8">
        <f>VLOOKUP('[1]Buku Besar'!C77,'[1]Master Akun '!$A$11:$D$76,4,FALSE)</f>
        <v>0</v>
      </c>
    </row>
    <row r="82" spans="2:9" x14ac:dyDescent="0.2">
      <c r="B82" s="60" t="s">
        <v>239</v>
      </c>
      <c r="C82" s="99"/>
      <c r="D82" s="99" t="s">
        <v>240</v>
      </c>
      <c r="E82" s="99"/>
      <c r="F82" s="97">
        <f ca="1">SUMIF('[1]JU&amp;AJP'!$A$8:$G$303,'[1]Buku Besar'!C77,'[1]JU&amp;AJP'!$F$8:$F$303)</f>
        <v>2175000</v>
      </c>
      <c r="G82" s="97">
        <f ca="1">SUMIF('[1]JU&amp;AJP'!$A$8:$G$303,'[1]Buku Besar'!C77,'[1]JU&amp;AJP'!$G$8:$G$303)</f>
        <v>32500</v>
      </c>
      <c r="H82" s="43">
        <f ca="1">IF(H81+F82&gt;I81+G82,((H81+F82)-(I81+G82)),0)</f>
        <v>2142500</v>
      </c>
      <c r="I82" s="43">
        <f ca="1">IF(I81+G82&gt;H81+F82,((I81+G82)-(H81+F82)),0)</f>
        <v>0</v>
      </c>
    </row>
    <row r="83" spans="2:9" x14ac:dyDescent="0.2">
      <c r="B83" s="99"/>
      <c r="C83" s="99"/>
      <c r="D83" s="99"/>
      <c r="E83" s="99"/>
      <c r="F83" s="97"/>
      <c r="G83" s="97"/>
      <c r="H83" s="43"/>
      <c r="I83" s="43"/>
    </row>
    <row r="84" spans="2:9" x14ac:dyDescent="0.2">
      <c r="F84" s="100"/>
      <c r="G84" s="100"/>
      <c r="H84" s="100"/>
      <c r="I84" s="100"/>
    </row>
    <row r="85" spans="2:9" x14ac:dyDescent="0.2">
      <c r="B85" s="90" t="s">
        <v>238</v>
      </c>
      <c r="C85" s="91"/>
      <c r="D85" s="99">
        <v>11602</v>
      </c>
      <c r="E85" s="93"/>
      <c r="F85" s="101"/>
      <c r="G85" s="101"/>
      <c r="H85" s="101"/>
      <c r="I85" s="102"/>
    </row>
    <row r="86" spans="2:9" x14ac:dyDescent="0.2">
      <c r="B86" s="90" t="s">
        <v>0</v>
      </c>
      <c r="C86" s="90"/>
      <c r="D86" s="95" t="str">
        <f>VLOOKUP('[1]Buku Besar'!C85,'[1]Master Akun '!$A$11:$D$76,2,FALSE)</f>
        <v>Utang Muka Pembelian</v>
      </c>
      <c r="E86" s="76"/>
      <c r="F86" s="103"/>
      <c r="G86" s="103"/>
      <c r="H86" s="103"/>
      <c r="I86" s="104"/>
    </row>
    <row r="87" spans="2:9" x14ac:dyDescent="0.2">
      <c r="B87" s="55" t="s">
        <v>186</v>
      </c>
      <c r="C87" s="55" t="s">
        <v>18</v>
      </c>
      <c r="D87" s="55" t="s">
        <v>14</v>
      </c>
      <c r="E87" s="55" t="s">
        <v>187</v>
      </c>
      <c r="F87" s="51" t="s">
        <v>31</v>
      </c>
      <c r="G87" s="51" t="s">
        <v>32</v>
      </c>
      <c r="H87" s="51" t="s">
        <v>188</v>
      </c>
      <c r="I87" s="51"/>
    </row>
    <row r="88" spans="2:9" x14ac:dyDescent="0.2">
      <c r="B88" s="55"/>
      <c r="C88" s="55"/>
      <c r="D88" s="55"/>
      <c r="E88" s="55"/>
      <c r="F88" s="51"/>
      <c r="G88" s="51"/>
      <c r="H88" s="97" t="s">
        <v>31</v>
      </c>
      <c r="I88" s="97" t="s">
        <v>32</v>
      </c>
    </row>
    <row r="89" spans="2:9" x14ac:dyDescent="0.2">
      <c r="B89" s="98">
        <v>42309</v>
      </c>
      <c r="C89" s="99"/>
      <c r="D89" s="99" t="s">
        <v>19</v>
      </c>
      <c r="E89" s="99"/>
      <c r="F89" s="97"/>
      <c r="G89" s="97"/>
      <c r="H89" s="8">
        <f>VLOOKUP('[1]Buku Besar'!C85,'[1]Master Akun '!$A$11:$D$76,3,FALSE)</f>
        <v>0</v>
      </c>
      <c r="I89" s="8">
        <f>VLOOKUP('[1]Buku Besar'!C85,'[1]Master Akun '!$A$11:$D$76,4,FALSE)</f>
        <v>0</v>
      </c>
    </row>
    <row r="90" spans="2:9" x14ac:dyDescent="0.2">
      <c r="B90" s="60" t="s">
        <v>239</v>
      </c>
      <c r="C90" s="99"/>
      <c r="D90" s="99" t="s">
        <v>240</v>
      </c>
      <c r="E90" s="99"/>
      <c r="F90" s="97">
        <f ca="1">SUMIF('[1]JU&amp;AJP'!$A$8:$G$303,'[1]Buku Besar'!C85,'[1]JU&amp;AJP'!$F$8:$F$303)</f>
        <v>6000000</v>
      </c>
      <c r="G90" s="97">
        <f ca="1">SUMIF('[1]JU&amp;AJP'!$A$8:$G$303,'[1]Buku Besar'!C85,'[1]JU&amp;AJP'!$G$8:$G$303)</f>
        <v>30000000</v>
      </c>
      <c r="H90" s="43">
        <f ca="1">IF(H89+F90&gt;I89+G90,((H89+F90)-(I89+G90)),0)</f>
        <v>0</v>
      </c>
      <c r="I90" s="43">
        <f ca="1">IF(I89+G90&gt;H89+F90,((I89+G90)-(H89+F90)),0)</f>
        <v>24000000</v>
      </c>
    </row>
    <row r="91" spans="2:9" x14ac:dyDescent="0.2">
      <c r="B91" s="99"/>
      <c r="C91" s="99"/>
      <c r="D91" s="99"/>
      <c r="E91" s="99"/>
      <c r="F91" s="97"/>
      <c r="G91" s="97"/>
      <c r="H91" s="43"/>
      <c r="I91" s="43"/>
    </row>
    <row r="92" spans="2:9" x14ac:dyDescent="0.2">
      <c r="F92" s="100"/>
      <c r="G92" s="100"/>
      <c r="H92" s="100"/>
      <c r="I92" s="100"/>
    </row>
    <row r="93" spans="2:9" x14ac:dyDescent="0.2">
      <c r="B93" s="90" t="s">
        <v>238</v>
      </c>
      <c r="C93" s="91"/>
      <c r="D93" s="99">
        <v>12101</v>
      </c>
      <c r="E93" s="93"/>
      <c r="F93" s="101"/>
      <c r="G93" s="101"/>
      <c r="H93" s="101"/>
      <c r="I93" s="102"/>
    </row>
    <row r="94" spans="2:9" x14ac:dyDescent="0.2">
      <c r="B94" s="90" t="s">
        <v>0</v>
      </c>
      <c r="C94" s="90"/>
      <c r="D94" s="95" t="str">
        <f>VLOOKUP('[1]Buku Besar'!C93,'[1]Master Akun '!$A$11:$D$76,2,FALSE)</f>
        <v>Peralatan Kantor</v>
      </c>
      <c r="E94" s="76"/>
      <c r="F94" s="103"/>
      <c r="G94" s="103"/>
      <c r="H94" s="103"/>
      <c r="I94" s="104"/>
    </row>
    <row r="95" spans="2:9" x14ac:dyDescent="0.2">
      <c r="B95" s="55" t="s">
        <v>186</v>
      </c>
      <c r="C95" s="55" t="s">
        <v>18</v>
      </c>
      <c r="D95" s="55" t="s">
        <v>14</v>
      </c>
      <c r="E95" s="55" t="s">
        <v>187</v>
      </c>
      <c r="F95" s="51" t="s">
        <v>31</v>
      </c>
      <c r="G95" s="51" t="s">
        <v>32</v>
      </c>
      <c r="H95" s="51" t="s">
        <v>188</v>
      </c>
      <c r="I95" s="51"/>
    </row>
    <row r="96" spans="2:9" x14ac:dyDescent="0.2">
      <c r="B96" s="55"/>
      <c r="C96" s="55"/>
      <c r="D96" s="55"/>
      <c r="E96" s="55"/>
      <c r="F96" s="51"/>
      <c r="G96" s="51"/>
      <c r="H96" s="97" t="s">
        <v>31</v>
      </c>
      <c r="I96" s="97" t="s">
        <v>32</v>
      </c>
    </row>
    <row r="97" spans="2:9" x14ac:dyDescent="0.2">
      <c r="B97" s="98">
        <v>42309</v>
      </c>
      <c r="C97" s="99"/>
      <c r="D97" s="99" t="s">
        <v>19</v>
      </c>
      <c r="E97" s="99"/>
      <c r="F97" s="97"/>
      <c r="G97" s="97"/>
      <c r="H97" s="8">
        <f>VLOOKUP('[1]Buku Besar'!C93,'[1]Master Akun '!$A$11:$D$76,3,FALSE)</f>
        <v>25000000</v>
      </c>
      <c r="I97" s="8">
        <f>VLOOKUP('[1]Buku Besar'!C93,'[1]Master Akun '!$A$11:$D$76,4,FALSE)</f>
        <v>0</v>
      </c>
    </row>
    <row r="98" spans="2:9" x14ac:dyDescent="0.2">
      <c r="B98" s="60" t="s">
        <v>239</v>
      </c>
      <c r="C98" s="99"/>
      <c r="D98" s="99" t="s">
        <v>240</v>
      </c>
      <c r="E98" s="99"/>
      <c r="F98" s="97">
        <f ca="1">SUMIF('[1]JU&amp;AJP'!$A$8:$G$303,'[1]Buku Besar'!C93,'[1]JU&amp;AJP'!$F$8:$F$303)</f>
        <v>0</v>
      </c>
      <c r="G98" s="97">
        <f ca="1">SUMIF('[1]JU&amp;AJP'!$A$8:$G$303,'[1]Buku Besar'!C93,'[1]JU&amp;AJP'!$G$8:$G$303)</f>
        <v>0</v>
      </c>
      <c r="H98" s="43">
        <f ca="1">IF(H97+F98&gt;I97+G98,((H97+F98)-(I97+G98)),0)</f>
        <v>25000000</v>
      </c>
      <c r="I98" s="43">
        <f ca="1">IF(I97+G98&gt;H97+F98,((I97+G98)-(H97+F98)),0)</f>
        <v>0</v>
      </c>
    </row>
    <row r="99" spans="2:9" x14ac:dyDescent="0.2">
      <c r="B99" s="99"/>
      <c r="C99" s="99"/>
      <c r="D99" s="99"/>
      <c r="E99" s="99"/>
      <c r="F99" s="97"/>
      <c r="G99" s="97"/>
      <c r="H99" s="43"/>
      <c r="I99" s="43"/>
    </row>
    <row r="100" spans="2:9" x14ac:dyDescent="0.2">
      <c r="F100" s="100"/>
      <c r="G100" s="100"/>
      <c r="H100" s="100"/>
      <c r="I100" s="100"/>
    </row>
    <row r="101" spans="2:9" x14ac:dyDescent="0.2">
      <c r="B101" s="90" t="s">
        <v>238</v>
      </c>
      <c r="C101" s="91"/>
      <c r="D101" s="99">
        <v>12102</v>
      </c>
      <c r="E101" s="93"/>
      <c r="F101" s="101"/>
      <c r="G101" s="101"/>
      <c r="H101" s="101"/>
      <c r="I101" s="102"/>
    </row>
    <row r="102" spans="2:9" x14ac:dyDescent="0.2">
      <c r="B102" s="90" t="s">
        <v>0</v>
      </c>
      <c r="C102" s="90"/>
      <c r="D102" s="95" t="str">
        <f>VLOOKUP('[1]Buku Besar'!C101,'[1]Master Akun '!$A$11:$D$76,2,FALSE)</f>
        <v>Akumulasi Penyusutan Peralatan Kantor</v>
      </c>
      <c r="E102" s="76"/>
      <c r="F102" s="103"/>
      <c r="G102" s="103"/>
      <c r="H102" s="103"/>
      <c r="I102" s="104"/>
    </row>
    <row r="103" spans="2:9" x14ac:dyDescent="0.2">
      <c r="B103" s="55" t="s">
        <v>186</v>
      </c>
      <c r="C103" s="55" t="s">
        <v>18</v>
      </c>
      <c r="D103" s="55" t="s">
        <v>14</v>
      </c>
      <c r="E103" s="55" t="s">
        <v>187</v>
      </c>
      <c r="F103" s="51" t="s">
        <v>31</v>
      </c>
      <c r="G103" s="51" t="s">
        <v>32</v>
      </c>
      <c r="H103" s="51" t="s">
        <v>188</v>
      </c>
      <c r="I103" s="51"/>
    </row>
    <row r="104" spans="2:9" x14ac:dyDescent="0.2">
      <c r="B104" s="55"/>
      <c r="C104" s="55"/>
      <c r="D104" s="55"/>
      <c r="E104" s="55"/>
      <c r="F104" s="51"/>
      <c r="G104" s="51"/>
      <c r="H104" s="97" t="s">
        <v>31</v>
      </c>
      <c r="I104" s="97" t="s">
        <v>32</v>
      </c>
    </row>
    <row r="105" spans="2:9" x14ac:dyDescent="0.2">
      <c r="B105" s="98">
        <v>42309</v>
      </c>
      <c r="C105" s="99"/>
      <c r="D105" s="99" t="s">
        <v>19</v>
      </c>
      <c r="E105" s="99"/>
      <c r="F105" s="97"/>
      <c r="G105" s="97"/>
      <c r="H105" s="8">
        <f>VLOOKUP('[1]Buku Besar'!C101,'[1]Master Akun '!$A$11:$D$76,3,FALSE)</f>
        <v>0</v>
      </c>
      <c r="I105" s="8">
        <f>VLOOKUP('[1]Buku Besar'!C101,'[1]Master Akun '!$A$11:$D$76,4,FALSE)</f>
        <v>7500000</v>
      </c>
    </row>
    <row r="106" spans="2:9" x14ac:dyDescent="0.2">
      <c r="B106" s="60" t="s">
        <v>239</v>
      </c>
      <c r="C106" s="99"/>
      <c r="D106" s="99" t="s">
        <v>240</v>
      </c>
      <c r="E106" s="99"/>
      <c r="F106" s="97">
        <f ca="1">SUMIF('[1]JU&amp;AJP'!$A$8:$G$303,'[1]Buku Besar'!C101,'[1]JU&amp;AJP'!$F$8:$F$303)</f>
        <v>0</v>
      </c>
      <c r="G106" s="97">
        <f ca="1">SUMIF('[1]JU&amp;AJP'!$A$8:$G$303,'[1]Buku Besar'!C101,'[1]JU&amp;AJP'!$G$8:$G$303)</f>
        <v>400000</v>
      </c>
      <c r="H106" s="43">
        <f ca="1">IF(H105+F106&gt;I105+G106,((H105+F106)-(I105+G106)),0)</f>
        <v>0</v>
      </c>
      <c r="I106" s="43">
        <f ca="1">IF(I105+G106&gt;H105+F106,((I105+G106)-(H105+F106)),0)</f>
        <v>7900000</v>
      </c>
    </row>
    <row r="107" spans="2:9" x14ac:dyDescent="0.2">
      <c r="B107" s="99"/>
      <c r="C107" s="99"/>
      <c r="D107" s="99"/>
      <c r="E107" s="99"/>
      <c r="F107" s="97"/>
      <c r="G107" s="97"/>
      <c r="H107" s="43"/>
      <c r="I107" s="43"/>
    </row>
    <row r="108" spans="2:9" x14ac:dyDescent="0.2">
      <c r="F108" s="100"/>
      <c r="G108" s="100"/>
      <c r="H108" s="100"/>
      <c r="I108" s="100"/>
    </row>
    <row r="109" spans="2:9" x14ac:dyDescent="0.2">
      <c r="B109" s="90" t="s">
        <v>238</v>
      </c>
      <c r="C109" s="91"/>
      <c r="D109" s="99">
        <v>12201</v>
      </c>
      <c r="E109" s="93"/>
      <c r="F109" s="101"/>
      <c r="G109" s="101"/>
      <c r="H109" s="101"/>
      <c r="I109" s="102"/>
    </row>
    <row r="110" spans="2:9" x14ac:dyDescent="0.2">
      <c r="B110" s="90" t="s">
        <v>0</v>
      </c>
      <c r="C110" s="90"/>
      <c r="D110" s="95" t="str">
        <f>VLOOKUP('[1]Buku Besar'!C109,'[1]Master Akun '!$A$11:$D$76,2,FALSE)</f>
        <v>Kendaraan</v>
      </c>
      <c r="E110" s="76"/>
      <c r="F110" s="103"/>
      <c r="G110" s="103"/>
      <c r="H110" s="103"/>
      <c r="I110" s="104"/>
    </row>
    <row r="111" spans="2:9" x14ac:dyDescent="0.2">
      <c r="B111" s="55" t="s">
        <v>186</v>
      </c>
      <c r="C111" s="55" t="s">
        <v>18</v>
      </c>
      <c r="D111" s="55" t="s">
        <v>14</v>
      </c>
      <c r="E111" s="55" t="s">
        <v>187</v>
      </c>
      <c r="F111" s="51" t="s">
        <v>31</v>
      </c>
      <c r="G111" s="51" t="s">
        <v>32</v>
      </c>
      <c r="H111" s="51" t="s">
        <v>188</v>
      </c>
      <c r="I111" s="51"/>
    </row>
    <row r="112" spans="2:9" x14ac:dyDescent="0.2">
      <c r="B112" s="55"/>
      <c r="C112" s="55"/>
      <c r="D112" s="55"/>
      <c r="E112" s="55"/>
      <c r="F112" s="51"/>
      <c r="G112" s="51"/>
      <c r="H112" s="97" t="s">
        <v>31</v>
      </c>
      <c r="I112" s="97" t="s">
        <v>32</v>
      </c>
    </row>
    <row r="113" spans="2:9" x14ac:dyDescent="0.2">
      <c r="B113" s="98">
        <v>42309</v>
      </c>
      <c r="C113" s="99"/>
      <c r="D113" s="99" t="s">
        <v>19</v>
      </c>
      <c r="E113" s="99"/>
      <c r="F113" s="97"/>
      <c r="G113" s="97"/>
      <c r="H113" s="8">
        <f>VLOOKUP('[1]Buku Besar'!C109,'[1]Master Akun '!$A$11:$D$76,3,FALSE)</f>
        <v>45000000</v>
      </c>
      <c r="I113" s="8">
        <f>VLOOKUP('[1]Buku Besar'!C109,'[1]Master Akun '!$A$11:$D$76,4,FALSE)</f>
        <v>0</v>
      </c>
    </row>
    <row r="114" spans="2:9" x14ac:dyDescent="0.2">
      <c r="B114" s="60" t="s">
        <v>239</v>
      </c>
      <c r="C114" s="99"/>
      <c r="D114" s="99" t="s">
        <v>240</v>
      </c>
      <c r="E114" s="99"/>
      <c r="F114" s="97">
        <f ca="1">SUMIF('[1]JU&amp;AJP'!$A$8:$G$303,'[1]Buku Besar'!C109,'[1]JU&amp;AJP'!$F$8:$F$303)</f>
        <v>11500000</v>
      </c>
      <c r="G114" s="97">
        <f ca="1">SUMIF('[1]JU&amp;AJP'!$A$8:$G$303,'[1]Buku Besar'!C109,'[1]JU&amp;AJP'!$G$8:$G$303)</f>
        <v>6000000</v>
      </c>
      <c r="H114" s="43">
        <f ca="1">IF(H113+F114&gt;I113+G114,((H113+F114)-(I113+G114)),0)</f>
        <v>50500000</v>
      </c>
      <c r="I114" s="43">
        <f ca="1">IF(I113+G114&gt;H113+F114,((I113+G114)-(H113+F114)),0)</f>
        <v>0</v>
      </c>
    </row>
    <row r="115" spans="2:9" x14ac:dyDescent="0.2">
      <c r="B115" s="99"/>
      <c r="C115" s="99"/>
      <c r="D115" s="99"/>
      <c r="E115" s="99"/>
      <c r="F115" s="97"/>
      <c r="G115" s="97"/>
      <c r="H115" s="43"/>
      <c r="I115" s="43"/>
    </row>
    <row r="116" spans="2:9" x14ac:dyDescent="0.2">
      <c r="B116" s="99"/>
      <c r="C116" s="105"/>
      <c r="D116" s="105"/>
      <c r="E116" s="106"/>
      <c r="F116" s="107"/>
      <c r="G116" s="107"/>
      <c r="H116" s="48"/>
      <c r="I116" s="49"/>
    </row>
    <row r="117" spans="2:9" x14ac:dyDescent="0.2">
      <c r="B117" s="90" t="s">
        <v>238</v>
      </c>
      <c r="C117" s="91"/>
      <c r="D117" s="92">
        <v>12202</v>
      </c>
      <c r="E117" s="93"/>
      <c r="F117" s="101"/>
      <c r="G117" s="101"/>
      <c r="H117" s="101"/>
      <c r="I117" s="102"/>
    </row>
    <row r="118" spans="2:9" x14ac:dyDescent="0.2">
      <c r="B118" s="90" t="s">
        <v>0</v>
      </c>
      <c r="C118" s="90"/>
      <c r="D118" s="95" t="str">
        <f>VLOOKUP('[1]Buku Besar'!C117,'[1]Master Akun '!$A$11:$D$76,2,FALSE)</f>
        <v>Akumulasi Penyusutan Kenaraan</v>
      </c>
      <c r="E118" s="76"/>
      <c r="F118" s="103"/>
      <c r="G118" s="103"/>
      <c r="H118" s="103"/>
      <c r="I118" s="104"/>
    </row>
    <row r="119" spans="2:9" x14ac:dyDescent="0.2">
      <c r="B119" s="55" t="s">
        <v>186</v>
      </c>
      <c r="C119" s="55" t="s">
        <v>18</v>
      </c>
      <c r="D119" s="55" t="s">
        <v>14</v>
      </c>
      <c r="E119" s="55" t="s">
        <v>187</v>
      </c>
      <c r="F119" s="51" t="s">
        <v>31</v>
      </c>
      <c r="G119" s="51" t="s">
        <v>32</v>
      </c>
      <c r="H119" s="51" t="s">
        <v>188</v>
      </c>
      <c r="I119" s="51"/>
    </row>
    <row r="120" spans="2:9" x14ac:dyDescent="0.2">
      <c r="B120" s="55"/>
      <c r="C120" s="55"/>
      <c r="D120" s="55"/>
      <c r="E120" s="55"/>
      <c r="F120" s="51"/>
      <c r="G120" s="51"/>
      <c r="H120" s="97" t="s">
        <v>31</v>
      </c>
      <c r="I120" s="97" t="s">
        <v>32</v>
      </c>
    </row>
    <row r="121" spans="2:9" x14ac:dyDescent="0.2">
      <c r="B121" s="98">
        <v>42309</v>
      </c>
      <c r="C121" s="99"/>
      <c r="D121" s="99" t="s">
        <v>19</v>
      </c>
      <c r="E121" s="99"/>
      <c r="F121" s="97"/>
      <c r="G121" s="97"/>
      <c r="H121" s="8">
        <f>VLOOKUP('[1]Buku Besar'!C117,'[1]Master Akun '!$A$11:$D$76,3,FALSE)</f>
        <v>0</v>
      </c>
      <c r="I121" s="8">
        <f>VLOOKUP('[1]Buku Besar'!C117,'[1]Master Akun '!$A$11:$D$76,4,FALSE)</f>
        <v>25000000</v>
      </c>
    </row>
    <row r="122" spans="2:9" x14ac:dyDescent="0.2">
      <c r="B122" s="60" t="s">
        <v>239</v>
      </c>
      <c r="C122" s="99"/>
      <c r="D122" s="99" t="s">
        <v>240</v>
      </c>
      <c r="E122" s="99"/>
      <c r="F122" s="97">
        <f ca="1">SUMIF('[1]JU&amp;AJP'!$A$8:$G$303,'[1]Buku Besar'!C117,'[1]JU&amp;AJP'!$F$8:$F$303)</f>
        <v>1500000</v>
      </c>
      <c r="G122" s="97">
        <f ca="1">SUMIF('[1]JU&amp;AJP'!$A$8:$G$303,'[1]Buku Besar'!C117,'[1]JU&amp;AJP'!$G$8:$G$303)</f>
        <v>500000</v>
      </c>
      <c r="H122" s="43">
        <f ca="1">IF(H121+F122&gt;I121+G122,((H121+F122)-(I121+G122)),0)</f>
        <v>0</v>
      </c>
      <c r="I122" s="43">
        <f ca="1">IF(I121+G122&gt;H121+F122,((I121+G122)-(H121+F122)),0)</f>
        <v>24000000</v>
      </c>
    </row>
    <row r="123" spans="2:9" x14ac:dyDescent="0.2">
      <c r="B123" s="99"/>
      <c r="C123" s="99"/>
      <c r="D123" s="99"/>
      <c r="E123" s="99"/>
      <c r="F123" s="97"/>
      <c r="G123" s="97"/>
      <c r="H123" s="43"/>
      <c r="I123" s="43"/>
    </row>
    <row r="124" spans="2:9" x14ac:dyDescent="0.2">
      <c r="F124" s="100"/>
      <c r="G124" s="100"/>
      <c r="H124" s="100"/>
      <c r="I124" s="100"/>
    </row>
    <row r="125" spans="2:9" x14ac:dyDescent="0.2">
      <c r="B125" s="90" t="s">
        <v>238</v>
      </c>
      <c r="C125" s="91"/>
      <c r="D125" s="92">
        <v>11101</v>
      </c>
      <c r="E125" s="93"/>
      <c r="F125" s="101"/>
      <c r="G125" s="101"/>
      <c r="H125" s="101"/>
      <c r="I125" s="102"/>
    </row>
    <row r="126" spans="2:9" x14ac:dyDescent="0.2">
      <c r="B126" s="90" t="s">
        <v>0</v>
      </c>
      <c r="C126" s="90"/>
      <c r="D126" s="95" t="str">
        <f>VLOOKUP('[1]Buku Besar'!C125,'[1]Master Akun '!$A$11:$D$76,2,FALSE)</f>
        <v>Kas Ditangan</v>
      </c>
      <c r="E126" s="76"/>
      <c r="F126" s="103"/>
      <c r="G126" s="103"/>
      <c r="H126" s="103"/>
      <c r="I126" s="104"/>
    </row>
    <row r="127" spans="2:9" x14ac:dyDescent="0.2">
      <c r="B127" s="55" t="s">
        <v>186</v>
      </c>
      <c r="C127" s="55" t="s">
        <v>18</v>
      </c>
      <c r="D127" s="55" t="s">
        <v>14</v>
      </c>
      <c r="E127" s="55" t="s">
        <v>187</v>
      </c>
      <c r="F127" s="51" t="s">
        <v>31</v>
      </c>
      <c r="G127" s="51" t="s">
        <v>32</v>
      </c>
      <c r="H127" s="51" t="s">
        <v>188</v>
      </c>
      <c r="I127" s="51"/>
    </row>
    <row r="128" spans="2:9" x14ac:dyDescent="0.2">
      <c r="B128" s="55"/>
      <c r="C128" s="55"/>
      <c r="D128" s="55"/>
      <c r="E128" s="55"/>
      <c r="F128" s="51"/>
      <c r="G128" s="51"/>
      <c r="H128" s="97" t="s">
        <v>31</v>
      </c>
      <c r="I128" s="97" t="s">
        <v>32</v>
      </c>
    </row>
    <row r="129" spans="2:14" x14ac:dyDescent="0.2">
      <c r="B129" s="98">
        <v>42309</v>
      </c>
      <c r="C129" s="99"/>
      <c r="D129" s="99" t="s">
        <v>19</v>
      </c>
      <c r="E129" s="99"/>
      <c r="F129" s="97"/>
      <c r="G129" s="97"/>
      <c r="H129" s="8">
        <f>VLOOKUP('[1]Buku Besar'!C125,'[1]Master Akun '!$A$11:$D$76,3,FALSE)</f>
        <v>2500000</v>
      </c>
      <c r="I129" s="8">
        <f>VLOOKUP('[1]Buku Besar'!C125,'[1]Master Akun '!$A$11:$D$76,4,FALSE)</f>
        <v>0</v>
      </c>
    </row>
    <row r="130" spans="2:14" x14ac:dyDescent="0.2">
      <c r="B130" s="60" t="s">
        <v>239</v>
      </c>
      <c r="C130" s="99"/>
      <c r="D130" s="99" t="s">
        <v>240</v>
      </c>
      <c r="E130" s="99"/>
      <c r="F130" s="97">
        <f ca="1">SUMIF('[1]JU&amp;AJP'!$A$8:$G$303,'[1]Buku Besar'!C125,'[1]JU&amp;AJP'!$F$8:$F$303)</f>
        <v>61885750</v>
      </c>
      <c r="G130" s="97">
        <f ca="1">SUMIF('[1]JU&amp;AJP'!$A$8:$G$303,'[1]Buku Besar'!C125,'[1]JU&amp;AJP'!$G$8:$G$303)</f>
        <v>412500</v>
      </c>
      <c r="H130" s="43">
        <f ca="1">IF(H129+F130&gt;I129+G130,((H129+F130)-(I129+G130)),0)</f>
        <v>63973250</v>
      </c>
      <c r="I130" s="43">
        <f ca="1">IF(I129+G130&gt;H129+F130,((I129+G130)-(H129+F130)),0)</f>
        <v>0</v>
      </c>
    </row>
    <row r="131" spans="2:14" x14ac:dyDescent="0.2">
      <c r="B131" s="99"/>
      <c r="C131" s="99"/>
      <c r="D131" s="99"/>
      <c r="E131" s="99"/>
      <c r="F131" s="97"/>
      <c r="G131" s="97"/>
      <c r="H131" s="43"/>
      <c r="I131" s="43"/>
    </row>
    <row r="132" spans="2:14" x14ac:dyDescent="0.2">
      <c r="F132" s="100"/>
      <c r="G132" s="100"/>
      <c r="H132" s="100"/>
      <c r="I132" s="100"/>
      <c r="L132" s="108"/>
      <c r="M132" s="108"/>
      <c r="N132" s="108"/>
    </row>
    <row r="133" spans="2:14" x14ac:dyDescent="0.2">
      <c r="B133" s="90" t="s">
        <v>238</v>
      </c>
      <c r="C133" s="91"/>
      <c r="D133" s="99">
        <v>21100</v>
      </c>
      <c r="E133" s="93"/>
      <c r="F133" s="101"/>
      <c r="G133" s="101"/>
      <c r="H133" s="101"/>
      <c r="I133" s="102"/>
      <c r="L133" s="108"/>
      <c r="M133" s="108"/>
      <c r="N133" s="108"/>
    </row>
    <row r="134" spans="2:14" x14ac:dyDescent="0.2">
      <c r="B134" s="90" t="s">
        <v>0</v>
      </c>
      <c r="C134" s="90"/>
      <c r="D134" s="95" t="str">
        <f>VLOOKUP('[1]Buku Besar'!C133,'[1]Master Akun '!$A$11:$D$76,2,FALSE)</f>
        <v>Hutang Usaha</v>
      </c>
      <c r="E134" s="76"/>
      <c r="F134" s="103"/>
      <c r="G134" s="103"/>
      <c r="H134" s="103"/>
      <c r="I134" s="104"/>
      <c r="L134" s="108"/>
      <c r="M134" s="108"/>
      <c r="N134" s="108"/>
    </row>
    <row r="135" spans="2:14" x14ac:dyDescent="0.2">
      <c r="B135" s="55" t="s">
        <v>186</v>
      </c>
      <c r="C135" s="55" t="s">
        <v>18</v>
      </c>
      <c r="D135" s="55" t="s">
        <v>14</v>
      </c>
      <c r="E135" s="55" t="s">
        <v>187</v>
      </c>
      <c r="F135" s="51" t="s">
        <v>31</v>
      </c>
      <c r="G135" s="51" t="s">
        <v>32</v>
      </c>
      <c r="H135" s="51" t="s">
        <v>188</v>
      </c>
      <c r="I135" s="51"/>
      <c r="L135" s="108"/>
      <c r="M135" s="108"/>
      <c r="N135" s="108"/>
    </row>
    <row r="136" spans="2:14" x14ac:dyDescent="0.2">
      <c r="B136" s="55"/>
      <c r="C136" s="55"/>
      <c r="D136" s="55"/>
      <c r="E136" s="55"/>
      <c r="F136" s="51"/>
      <c r="G136" s="51"/>
      <c r="H136" s="97" t="s">
        <v>31</v>
      </c>
      <c r="I136" s="97" t="s">
        <v>32</v>
      </c>
      <c r="L136" s="108"/>
      <c r="M136" s="108"/>
      <c r="N136" s="108"/>
    </row>
    <row r="137" spans="2:14" x14ac:dyDescent="0.2">
      <c r="B137" s="98">
        <v>42309</v>
      </c>
      <c r="C137" s="99"/>
      <c r="D137" s="99" t="s">
        <v>19</v>
      </c>
      <c r="E137" s="99"/>
      <c r="F137" s="97"/>
      <c r="G137" s="97"/>
      <c r="H137" s="8">
        <f>VLOOKUP('[1]Buku Besar'!C133,'[1]Master Akun '!$A$11:$D$76,3,FALSE)</f>
        <v>0</v>
      </c>
      <c r="I137" s="8">
        <f>VLOOKUP('[1]Buku Besar'!C133,'[1]Master Akun '!$A$11:$D$76,4,FALSE)</f>
        <v>75000000</v>
      </c>
      <c r="L137" s="108"/>
      <c r="M137" s="108"/>
      <c r="N137" s="108"/>
    </row>
    <row r="138" spans="2:14" x14ac:dyDescent="0.2">
      <c r="B138" s="60" t="s">
        <v>239</v>
      </c>
      <c r="C138" s="99"/>
      <c r="D138" s="99" t="s">
        <v>240</v>
      </c>
      <c r="E138" s="99"/>
      <c r="F138" s="97">
        <f ca="1">SUMIF('[1]JU&amp;AJP'!$A$8:$G$303,'[1]Buku Besar'!C133,'[1]JU&amp;AJP'!$F$8:$F$303)</f>
        <v>46357500</v>
      </c>
      <c r="G138" s="97">
        <f ca="1">SUMIF('[1]JU&amp;AJP'!$A$8:$G$303,'[1]Buku Besar'!C133,'[1]JU&amp;AJP'!$G$8:$G$303)</f>
        <v>17925000</v>
      </c>
      <c r="H138" s="43">
        <f ca="1">IF(H137+F138&gt;I137+G138,((H137+F138)-(I137+G138)),0)</f>
        <v>0</v>
      </c>
      <c r="I138" s="43">
        <f ca="1">IF(I137+G138&gt;H137+F138,((I137+G138)-(H137+F138)),0)</f>
        <v>46567500</v>
      </c>
      <c r="L138" s="108"/>
      <c r="M138" s="108"/>
      <c r="N138" s="108"/>
    </row>
    <row r="139" spans="2:14" x14ac:dyDescent="0.2">
      <c r="B139" s="99"/>
      <c r="C139" s="99"/>
      <c r="D139" s="99"/>
      <c r="E139" s="99"/>
      <c r="F139" s="97"/>
      <c r="G139" s="97"/>
      <c r="H139" s="43"/>
      <c r="I139" s="43"/>
      <c r="L139" s="108"/>
      <c r="M139" s="108"/>
      <c r="N139" s="108"/>
    </row>
    <row r="140" spans="2:14" x14ac:dyDescent="0.2">
      <c r="F140" s="100"/>
      <c r="G140" s="100"/>
      <c r="H140" s="100"/>
      <c r="I140" s="100"/>
      <c r="L140" s="108"/>
      <c r="M140" s="108"/>
      <c r="N140" s="108"/>
    </row>
    <row r="141" spans="2:14" x14ac:dyDescent="0.2">
      <c r="B141" s="90" t="s">
        <v>238</v>
      </c>
      <c r="C141" s="91"/>
      <c r="D141" s="99">
        <v>21200</v>
      </c>
      <c r="E141" s="93"/>
      <c r="F141" s="101"/>
      <c r="G141" s="101"/>
      <c r="H141" s="101"/>
      <c r="I141" s="102"/>
      <c r="L141" s="108"/>
      <c r="M141" s="108"/>
      <c r="N141" s="108"/>
    </row>
    <row r="142" spans="2:14" x14ac:dyDescent="0.2">
      <c r="B142" s="90" t="s">
        <v>0</v>
      </c>
      <c r="C142" s="90"/>
      <c r="D142" s="95" t="str">
        <f>VLOOKUP('[1]Buku Besar'!C141,'[1]Master Akun '!$A$11:$D$76,2,FALSE)</f>
        <v>Pendapatan Diterima dimuka- Jasa kirim</v>
      </c>
      <c r="E142" s="76"/>
      <c r="F142" s="103"/>
      <c r="G142" s="103"/>
      <c r="H142" s="103"/>
      <c r="I142" s="104"/>
      <c r="L142" s="108"/>
      <c r="M142" s="108"/>
      <c r="N142" s="108"/>
    </row>
    <row r="143" spans="2:14" x14ac:dyDescent="0.2">
      <c r="B143" s="55" t="s">
        <v>186</v>
      </c>
      <c r="C143" s="55" t="s">
        <v>18</v>
      </c>
      <c r="D143" s="55" t="s">
        <v>14</v>
      </c>
      <c r="E143" s="55" t="s">
        <v>187</v>
      </c>
      <c r="F143" s="51" t="s">
        <v>31</v>
      </c>
      <c r="G143" s="51" t="s">
        <v>32</v>
      </c>
      <c r="H143" s="51" t="s">
        <v>188</v>
      </c>
      <c r="I143" s="51"/>
      <c r="L143" s="108"/>
      <c r="M143" s="108"/>
      <c r="N143" s="108"/>
    </row>
    <row r="144" spans="2:14" x14ac:dyDescent="0.2">
      <c r="B144" s="55"/>
      <c r="C144" s="55"/>
      <c r="D144" s="55"/>
      <c r="E144" s="55"/>
      <c r="F144" s="51"/>
      <c r="G144" s="51"/>
      <c r="H144" s="97" t="s">
        <v>31</v>
      </c>
      <c r="I144" s="97" t="s">
        <v>32</v>
      </c>
      <c r="L144" s="108"/>
      <c r="M144" s="108"/>
      <c r="N144" s="108"/>
    </row>
    <row r="145" spans="2:14" x14ac:dyDescent="0.2">
      <c r="B145" s="98">
        <v>42309</v>
      </c>
      <c r="C145" s="99"/>
      <c r="D145" s="99" t="s">
        <v>19</v>
      </c>
      <c r="E145" s="99"/>
      <c r="F145" s="97"/>
      <c r="G145" s="97"/>
      <c r="H145" s="8">
        <f>VLOOKUP('[1]Buku Besar'!C141,'[1]Master Akun '!$A$11:$D$76,3,FALSE)</f>
        <v>0</v>
      </c>
      <c r="I145" s="8">
        <f>VLOOKUP('[1]Buku Besar'!C141,'[1]Master Akun '!$A$11:$D$76,4,FALSE)</f>
        <v>0</v>
      </c>
      <c r="L145" s="108"/>
      <c r="M145" s="108"/>
      <c r="N145" s="108"/>
    </row>
    <row r="146" spans="2:14" x14ac:dyDescent="0.2">
      <c r="B146" s="60" t="s">
        <v>239</v>
      </c>
      <c r="C146" s="99"/>
      <c r="D146" s="99" t="s">
        <v>240</v>
      </c>
      <c r="E146" s="99"/>
      <c r="F146" s="97">
        <f ca="1">SUMIF('[1]JU&amp;AJP'!$A$8:$G$303,'[1]Buku Besar'!C141,'[1]JU&amp;AJP'!$F$8:$F$303)</f>
        <v>0</v>
      </c>
      <c r="G146" s="97">
        <f ca="1">SUMIF('[1]JU&amp;AJP'!$A$8:$G$303,'[1]Buku Besar'!C141,'[1]JU&amp;AJP'!$G$8:$G$303)</f>
        <v>200000</v>
      </c>
      <c r="H146" s="43">
        <f ca="1">IF(H145+F146&gt;I145+G146,((H145+F146)-(I145+G146)),0)</f>
        <v>0</v>
      </c>
      <c r="I146" s="43">
        <f ca="1">IF(I145+G146&gt;H145+F146,((I145+G146)-(H145+F146)),0)</f>
        <v>200000</v>
      </c>
      <c r="L146" s="108"/>
      <c r="M146" s="108"/>
      <c r="N146" s="108"/>
    </row>
    <row r="147" spans="2:14" x14ac:dyDescent="0.2">
      <c r="B147" s="99"/>
      <c r="C147" s="99"/>
      <c r="D147" s="99"/>
      <c r="E147" s="99"/>
      <c r="F147" s="97"/>
      <c r="G147" s="97"/>
      <c r="H147" s="43"/>
      <c r="I147" s="43"/>
      <c r="L147" s="108"/>
      <c r="M147" s="108"/>
      <c r="N147" s="108"/>
    </row>
    <row r="148" spans="2:14" x14ac:dyDescent="0.2">
      <c r="F148" s="100"/>
      <c r="G148" s="100"/>
      <c r="H148" s="100"/>
      <c r="I148" s="100"/>
      <c r="L148" s="108"/>
      <c r="M148" s="108"/>
      <c r="N148" s="108"/>
    </row>
    <row r="149" spans="2:14" x14ac:dyDescent="0.2">
      <c r="B149" s="90" t="s">
        <v>238</v>
      </c>
      <c r="C149" s="91"/>
      <c r="D149" s="99">
        <v>21300</v>
      </c>
      <c r="E149" s="93"/>
      <c r="F149" s="101"/>
      <c r="G149" s="101"/>
      <c r="H149" s="101"/>
      <c r="I149" s="102"/>
      <c r="L149" s="108"/>
      <c r="M149" s="108"/>
      <c r="N149" s="108"/>
    </row>
    <row r="150" spans="2:14" x14ac:dyDescent="0.2">
      <c r="B150" s="90" t="s">
        <v>0</v>
      </c>
      <c r="C150" s="90"/>
      <c r="D150" s="95" t="str">
        <f>VLOOKUP('[1]Buku Besar'!C149,'[1]Master Akun '!$A$11:$D$76,2,FALSE)</f>
        <v>Hutang Bunga</v>
      </c>
      <c r="E150" s="76"/>
      <c r="F150" s="103"/>
      <c r="G150" s="103"/>
      <c r="H150" s="103"/>
      <c r="I150" s="104"/>
      <c r="L150" s="108"/>
      <c r="M150" s="108"/>
      <c r="N150" s="108"/>
    </row>
    <row r="151" spans="2:14" x14ac:dyDescent="0.2">
      <c r="B151" s="55" t="s">
        <v>186</v>
      </c>
      <c r="C151" s="55" t="s">
        <v>18</v>
      </c>
      <c r="D151" s="55" t="s">
        <v>14</v>
      </c>
      <c r="E151" s="55" t="s">
        <v>187</v>
      </c>
      <c r="F151" s="51" t="s">
        <v>31</v>
      </c>
      <c r="G151" s="51" t="s">
        <v>32</v>
      </c>
      <c r="H151" s="51" t="s">
        <v>188</v>
      </c>
      <c r="I151" s="51"/>
      <c r="L151" s="108"/>
      <c r="M151" s="108"/>
      <c r="N151" s="108"/>
    </row>
    <row r="152" spans="2:14" x14ac:dyDescent="0.2">
      <c r="B152" s="55"/>
      <c r="C152" s="55"/>
      <c r="D152" s="55"/>
      <c r="E152" s="55"/>
      <c r="F152" s="51"/>
      <c r="G152" s="51"/>
      <c r="H152" s="97" t="s">
        <v>31</v>
      </c>
      <c r="I152" s="97" t="s">
        <v>32</v>
      </c>
      <c r="L152" s="108"/>
      <c r="M152" s="108"/>
      <c r="N152" s="108"/>
    </row>
    <row r="153" spans="2:14" x14ac:dyDescent="0.2">
      <c r="B153" s="98">
        <v>42309</v>
      </c>
      <c r="C153" s="99"/>
      <c r="D153" s="99" t="s">
        <v>19</v>
      </c>
      <c r="E153" s="99"/>
      <c r="F153" s="97"/>
      <c r="G153" s="97"/>
      <c r="H153" s="8">
        <f>VLOOKUP('[1]Buku Besar'!C149,'[1]Master Akun '!$A$11:$D$76,3,FALSE)</f>
        <v>0</v>
      </c>
      <c r="I153" s="8">
        <f>VLOOKUP('[1]Buku Besar'!C149,'[1]Master Akun '!$A$11:$D$76,4,FALSE)</f>
        <v>0</v>
      </c>
      <c r="L153" s="108"/>
      <c r="M153" s="108"/>
      <c r="N153" s="108"/>
    </row>
    <row r="154" spans="2:14" x14ac:dyDescent="0.2">
      <c r="B154" s="60" t="s">
        <v>239</v>
      </c>
      <c r="C154" s="99"/>
      <c r="D154" s="99" t="s">
        <v>240</v>
      </c>
      <c r="E154" s="99"/>
      <c r="F154" s="97">
        <f ca="1">SUMIF('[1]JU&amp;AJP'!$A$8:$G$303,'[1]Buku Besar'!C149,'[1]JU&amp;AJP'!$F$8:$F$303)</f>
        <v>0</v>
      </c>
      <c r="G154" s="97">
        <f ca="1">SUMIF('[1]JU&amp;AJP'!$A$8:$G$303,'[1]Buku Besar'!C149,'[1]JU&amp;AJP'!$G$8:$G$303)</f>
        <v>1500000</v>
      </c>
      <c r="H154" s="43">
        <f ca="1">IF(H153+F154&gt;I153+G154,((H153+F154)-(I153+G154)),0)</f>
        <v>0</v>
      </c>
      <c r="I154" s="43">
        <f ca="1">IF(I153+G154&gt;H153+F154,((I153+G154)-(H153+F154)),0)</f>
        <v>1500000</v>
      </c>
      <c r="L154" s="108"/>
      <c r="M154" s="108"/>
      <c r="N154" s="108"/>
    </row>
    <row r="155" spans="2:14" x14ac:dyDescent="0.2">
      <c r="B155" s="99"/>
      <c r="C155" s="99"/>
      <c r="D155" s="99"/>
      <c r="E155" s="99"/>
      <c r="F155" s="97"/>
      <c r="G155" s="97"/>
      <c r="H155" s="43"/>
      <c r="I155" s="43"/>
      <c r="L155" s="108"/>
      <c r="M155" s="108"/>
      <c r="N155" s="108"/>
    </row>
    <row r="156" spans="2:14" x14ac:dyDescent="0.2">
      <c r="F156" s="100"/>
      <c r="G156" s="100"/>
      <c r="H156" s="100"/>
      <c r="I156" s="100"/>
      <c r="L156" s="108"/>
      <c r="M156" s="108"/>
      <c r="N156" s="108"/>
    </row>
    <row r="157" spans="2:14" x14ac:dyDescent="0.2">
      <c r="B157" s="90" t="s">
        <v>238</v>
      </c>
      <c r="C157" s="91"/>
      <c r="D157" s="99">
        <v>21400</v>
      </c>
      <c r="E157" s="93"/>
      <c r="F157" s="101"/>
      <c r="G157" s="101"/>
      <c r="H157" s="101"/>
      <c r="I157" s="102"/>
      <c r="L157" s="108"/>
      <c r="M157" s="108"/>
      <c r="N157" s="108"/>
    </row>
    <row r="158" spans="2:14" x14ac:dyDescent="0.2">
      <c r="B158" s="90" t="s">
        <v>0</v>
      </c>
      <c r="C158" s="90"/>
      <c r="D158" s="95" t="str">
        <f>VLOOKUP('[1]Buku Besar'!C157,'[1]Master Akun '!$A$11:$D$76,2,FALSE)</f>
        <v>Hutang Pajak</v>
      </c>
      <c r="E158" s="76"/>
      <c r="F158" s="103"/>
      <c r="G158" s="103"/>
      <c r="H158" s="103"/>
      <c r="I158" s="104"/>
      <c r="L158" s="108"/>
      <c r="M158" s="108"/>
      <c r="N158" s="108"/>
    </row>
    <row r="159" spans="2:14" x14ac:dyDescent="0.2">
      <c r="B159" s="55" t="s">
        <v>186</v>
      </c>
      <c r="C159" s="55" t="s">
        <v>18</v>
      </c>
      <c r="D159" s="55" t="s">
        <v>14</v>
      </c>
      <c r="E159" s="55" t="s">
        <v>187</v>
      </c>
      <c r="F159" s="51" t="s">
        <v>31</v>
      </c>
      <c r="G159" s="51" t="s">
        <v>32</v>
      </c>
      <c r="H159" s="51" t="s">
        <v>188</v>
      </c>
      <c r="I159" s="51"/>
      <c r="L159" s="108"/>
      <c r="M159" s="108"/>
      <c r="N159" s="108"/>
    </row>
    <row r="160" spans="2:14" x14ac:dyDescent="0.2">
      <c r="B160" s="55"/>
      <c r="C160" s="55"/>
      <c r="D160" s="55"/>
      <c r="E160" s="55"/>
      <c r="F160" s="51"/>
      <c r="G160" s="51"/>
      <c r="H160" s="97" t="s">
        <v>31</v>
      </c>
      <c r="I160" s="97" t="s">
        <v>32</v>
      </c>
      <c r="L160" s="108"/>
      <c r="M160" s="108"/>
      <c r="N160" s="108"/>
    </row>
    <row r="161" spans="2:14" x14ac:dyDescent="0.2">
      <c r="B161" s="98">
        <v>42309</v>
      </c>
      <c r="C161" s="99"/>
      <c r="D161" s="99" t="s">
        <v>19</v>
      </c>
      <c r="E161" s="99"/>
      <c r="F161" s="97"/>
      <c r="G161" s="97"/>
      <c r="H161" s="8">
        <f>VLOOKUP('[1]Buku Besar'!C157,'[1]Master Akun '!$A$11:$D$76,3,FALSE)</f>
        <v>0</v>
      </c>
      <c r="I161" s="8">
        <f>VLOOKUP('[1]Buku Besar'!C157,'[1]Master Akun '!$A$11:$D$76,4,FALSE)</f>
        <v>0</v>
      </c>
      <c r="L161" s="108"/>
      <c r="M161" s="108"/>
      <c r="N161" s="108"/>
    </row>
    <row r="162" spans="2:14" x14ac:dyDescent="0.2">
      <c r="B162" s="60" t="s">
        <v>239</v>
      </c>
      <c r="C162" s="99"/>
      <c r="D162" s="99" t="s">
        <v>240</v>
      </c>
      <c r="E162" s="99"/>
      <c r="F162" s="97">
        <f ca="1">SUMIF('[1]JU&amp;AJP'!$A$8:$G$303,'[1]Buku Besar'!C157,'[1]JU&amp;AJP'!$F$8:$F$303)</f>
        <v>0</v>
      </c>
      <c r="G162" s="97">
        <f ca="1">SUMIF('[1]JU&amp;AJP'!$A$8:$G$303,'[1]Buku Besar'!C157,'[1]JU&amp;AJP'!$G$8:$G$303)</f>
        <v>0</v>
      </c>
      <c r="H162" s="43">
        <f ca="1">IF(H161+F162&gt;I161+G162,((H161+F162)-(I161+G162)),0)</f>
        <v>0</v>
      </c>
      <c r="I162" s="43">
        <f ca="1">IF(I161+G162&gt;H161+F162,((I161+G162)-(H161+F162)),0)</f>
        <v>0</v>
      </c>
      <c r="L162" s="108"/>
      <c r="M162" s="108"/>
      <c r="N162" s="108"/>
    </row>
    <row r="163" spans="2:14" x14ac:dyDescent="0.2">
      <c r="B163" s="99"/>
      <c r="C163" s="99"/>
      <c r="D163" s="99"/>
      <c r="E163" s="99"/>
      <c r="F163" s="97"/>
      <c r="G163" s="97"/>
      <c r="H163" s="43"/>
      <c r="I163" s="43"/>
      <c r="L163" s="108"/>
      <c r="M163" s="108"/>
      <c r="N163" s="108"/>
    </row>
    <row r="164" spans="2:14" x14ac:dyDescent="0.2">
      <c r="F164" s="100"/>
      <c r="G164" s="100"/>
      <c r="H164" s="100"/>
      <c r="I164" s="100"/>
      <c r="L164" s="108"/>
      <c r="M164" s="108"/>
      <c r="N164" s="108"/>
    </row>
    <row r="165" spans="2:14" x14ac:dyDescent="0.2">
      <c r="B165" s="90" t="s">
        <v>238</v>
      </c>
      <c r="C165" s="91"/>
      <c r="D165" s="99">
        <v>21401</v>
      </c>
      <c r="E165" s="93"/>
      <c r="F165" s="101"/>
      <c r="G165" s="101"/>
      <c r="H165" s="101"/>
      <c r="I165" s="102"/>
      <c r="L165" s="108"/>
      <c r="M165" s="108"/>
      <c r="N165" s="108"/>
    </row>
    <row r="166" spans="2:14" x14ac:dyDescent="0.2">
      <c r="B166" s="90" t="s">
        <v>0</v>
      </c>
      <c r="C166" s="90"/>
      <c r="D166" s="95" t="str">
        <f>VLOOKUP('[1]Buku Besar'!C165,'[1]Master Akun '!$A$11:$D$76,2,FALSE)</f>
        <v>Utang PPH Pasal 21</v>
      </c>
      <c r="E166" s="76"/>
      <c r="F166" s="103"/>
      <c r="G166" s="103"/>
      <c r="H166" s="103"/>
      <c r="I166" s="104"/>
      <c r="L166" s="108"/>
      <c r="M166" s="108"/>
      <c r="N166" s="108"/>
    </row>
    <row r="167" spans="2:14" x14ac:dyDescent="0.2">
      <c r="B167" s="55" t="s">
        <v>186</v>
      </c>
      <c r="C167" s="55" t="s">
        <v>18</v>
      </c>
      <c r="D167" s="55" t="s">
        <v>14</v>
      </c>
      <c r="E167" s="55" t="s">
        <v>187</v>
      </c>
      <c r="F167" s="51" t="s">
        <v>31</v>
      </c>
      <c r="G167" s="51" t="s">
        <v>32</v>
      </c>
      <c r="H167" s="51" t="s">
        <v>188</v>
      </c>
      <c r="I167" s="51"/>
      <c r="L167" s="108"/>
      <c r="M167" s="108"/>
      <c r="N167" s="108"/>
    </row>
    <row r="168" spans="2:14" x14ac:dyDescent="0.2">
      <c r="B168" s="55"/>
      <c r="C168" s="55"/>
      <c r="D168" s="55"/>
      <c r="E168" s="55"/>
      <c r="F168" s="51"/>
      <c r="G168" s="51"/>
      <c r="H168" s="97" t="s">
        <v>31</v>
      </c>
      <c r="I168" s="97" t="s">
        <v>32</v>
      </c>
      <c r="L168" s="108"/>
      <c r="M168" s="108"/>
      <c r="N168" s="108"/>
    </row>
    <row r="169" spans="2:14" x14ac:dyDescent="0.2">
      <c r="B169" s="98">
        <v>42309</v>
      </c>
      <c r="C169" s="99"/>
      <c r="D169" s="99" t="s">
        <v>19</v>
      </c>
      <c r="E169" s="99"/>
      <c r="F169" s="97"/>
      <c r="G169" s="97"/>
      <c r="H169" s="8">
        <f>VLOOKUP('[1]Buku Besar'!C165,'[1]Master Akun '!$A$11:$D$76,3,FALSE)</f>
        <v>0</v>
      </c>
      <c r="I169" s="8">
        <f>VLOOKUP('[1]Buku Besar'!C165,'[1]Master Akun '!$A$11:$D$76,4,FALSE)</f>
        <v>0</v>
      </c>
      <c r="K169" s="108"/>
      <c r="L169" s="108"/>
      <c r="M169" s="108"/>
      <c r="N169" s="108"/>
    </row>
    <row r="170" spans="2:14" x14ac:dyDescent="0.2">
      <c r="B170" s="60" t="s">
        <v>239</v>
      </c>
      <c r="C170" s="99"/>
      <c r="D170" s="99" t="s">
        <v>240</v>
      </c>
      <c r="E170" s="99"/>
      <c r="F170" s="97">
        <f ca="1">SUMIF('[1]JU&amp;AJP'!$A$8:$G$303,'[1]Buku Besar'!C165,'[1]JU&amp;AJP'!$F$8:$F$303)</f>
        <v>0</v>
      </c>
      <c r="G170" s="97">
        <f ca="1">SUMIF('[1]JU&amp;AJP'!$A$8:$G$303,'[1]Buku Besar'!C165,'[1]JU&amp;AJP'!$G$8:$G$303)</f>
        <v>725000</v>
      </c>
      <c r="H170" s="43">
        <f ca="1">IF(H169+F170&gt;I169+G170,((H169+F170)-(I169+G170)),0)</f>
        <v>0</v>
      </c>
      <c r="I170" s="43">
        <f ca="1">IF(I169+G170&gt;H169+F170,((I169+G170)-(H169+F170)),0)</f>
        <v>725000</v>
      </c>
      <c r="K170" s="108"/>
      <c r="L170" s="108"/>
      <c r="M170" s="108"/>
      <c r="N170" s="108"/>
    </row>
    <row r="171" spans="2:14" x14ac:dyDescent="0.2">
      <c r="B171" s="99"/>
      <c r="C171" s="99"/>
      <c r="D171" s="99"/>
      <c r="E171" s="99"/>
      <c r="F171" s="97"/>
      <c r="G171" s="97"/>
      <c r="H171" s="43"/>
      <c r="I171" s="43"/>
      <c r="K171" s="108"/>
      <c r="L171" s="108"/>
      <c r="M171" s="108"/>
      <c r="N171" s="108"/>
    </row>
    <row r="172" spans="2:14" x14ac:dyDescent="0.2">
      <c r="F172" s="100"/>
      <c r="G172" s="100"/>
      <c r="H172" s="100"/>
      <c r="I172" s="100"/>
      <c r="K172" s="108"/>
      <c r="L172" s="108"/>
      <c r="M172" s="108"/>
      <c r="N172" s="108"/>
    </row>
    <row r="173" spans="2:14" x14ac:dyDescent="0.2">
      <c r="B173" s="90" t="s">
        <v>238</v>
      </c>
      <c r="C173" s="91"/>
      <c r="D173" s="99">
        <v>21402</v>
      </c>
      <c r="E173" s="93"/>
      <c r="F173" s="101"/>
      <c r="G173" s="101"/>
      <c r="H173" s="101"/>
      <c r="I173" s="102"/>
      <c r="K173" s="108"/>
      <c r="L173" s="108"/>
      <c r="M173" s="108"/>
      <c r="N173" s="108"/>
    </row>
    <row r="174" spans="2:14" x14ac:dyDescent="0.2">
      <c r="B174" s="90" t="s">
        <v>0</v>
      </c>
      <c r="C174" s="90"/>
      <c r="D174" s="95" t="str">
        <f>VLOOKUP('[1]Buku Besar'!C173,'[1]Master Akun '!$A$11:$D$76,2,FALSE)</f>
        <v>Utang PPH Pasal 4</v>
      </c>
      <c r="E174" s="76"/>
      <c r="F174" s="103"/>
      <c r="G174" s="103"/>
      <c r="H174" s="103"/>
      <c r="I174" s="104"/>
      <c r="K174" s="108"/>
      <c r="L174" s="108"/>
      <c r="M174" s="108"/>
      <c r="N174" s="108"/>
    </row>
    <row r="175" spans="2:14" x14ac:dyDescent="0.2">
      <c r="B175" s="55" t="s">
        <v>186</v>
      </c>
      <c r="C175" s="55" t="s">
        <v>18</v>
      </c>
      <c r="D175" s="55" t="s">
        <v>14</v>
      </c>
      <c r="E175" s="55" t="s">
        <v>187</v>
      </c>
      <c r="F175" s="51" t="s">
        <v>31</v>
      </c>
      <c r="G175" s="51" t="s">
        <v>32</v>
      </c>
      <c r="H175" s="51" t="s">
        <v>188</v>
      </c>
      <c r="I175" s="51"/>
      <c r="K175" s="108"/>
      <c r="L175" s="108"/>
      <c r="M175" s="108"/>
      <c r="N175" s="108"/>
    </row>
    <row r="176" spans="2:14" x14ac:dyDescent="0.2">
      <c r="B176" s="55"/>
      <c r="C176" s="55"/>
      <c r="D176" s="55"/>
      <c r="E176" s="55"/>
      <c r="F176" s="51"/>
      <c r="G176" s="51"/>
      <c r="H176" s="97" t="s">
        <v>31</v>
      </c>
      <c r="I176" s="97" t="s">
        <v>32</v>
      </c>
      <c r="K176" s="108"/>
      <c r="L176" s="108"/>
      <c r="M176" s="108"/>
      <c r="N176" s="108"/>
    </row>
    <row r="177" spans="2:14" x14ac:dyDescent="0.2">
      <c r="B177" s="98">
        <v>42309</v>
      </c>
      <c r="C177" s="99"/>
      <c r="D177" s="99" t="s">
        <v>19</v>
      </c>
      <c r="E177" s="99"/>
      <c r="F177" s="97"/>
      <c r="G177" s="97"/>
      <c r="H177" s="8">
        <f>VLOOKUP('[1]Buku Besar'!C173,'[1]Master Akun '!$A$11:$D$76,3,FALSE)</f>
        <v>0</v>
      </c>
      <c r="I177" s="8">
        <f>VLOOKUP('[1]Buku Besar'!C173,'[1]Master Akun '!$A$11:$D$76,4,FALSE)</f>
        <v>0</v>
      </c>
      <c r="K177" s="108"/>
      <c r="L177" s="108"/>
      <c r="M177" s="108"/>
      <c r="N177" s="108"/>
    </row>
    <row r="178" spans="2:14" x14ac:dyDescent="0.2">
      <c r="B178" s="60" t="s">
        <v>239</v>
      </c>
      <c r="C178" s="99"/>
      <c r="D178" s="99" t="s">
        <v>240</v>
      </c>
      <c r="E178" s="99"/>
      <c r="F178" s="97">
        <f ca="1">SUMIF('[1]JU&amp;AJP'!$A$8:$G$303,'[1]Buku Besar'!C173,'[1]JU&amp;AJP'!$F$8:$F$303)</f>
        <v>0</v>
      </c>
      <c r="G178" s="97">
        <f ca="1">SUMIF('[1]JU&amp;AJP'!$A$8:$G$303,'[1]Buku Besar'!C173,'[1]JU&amp;AJP'!$G$8:$G$303)</f>
        <v>250000</v>
      </c>
      <c r="H178" s="43">
        <f ca="1">IF(H177+F178&gt;I177+G178,((H177+F178)-(I177+G178)),0)</f>
        <v>0</v>
      </c>
      <c r="I178" s="43">
        <f ca="1">IF(I177+G178&gt;H177+F178,((I177+G178)-(H177+F178)),0)</f>
        <v>250000</v>
      </c>
      <c r="K178" s="108"/>
      <c r="L178" s="108"/>
      <c r="M178" s="108"/>
      <c r="N178" s="108"/>
    </row>
    <row r="179" spans="2:14" x14ac:dyDescent="0.2">
      <c r="B179" s="99"/>
      <c r="C179" s="99"/>
      <c r="D179" s="99"/>
      <c r="E179" s="99"/>
      <c r="F179" s="97"/>
      <c r="G179" s="97"/>
      <c r="H179" s="43"/>
      <c r="I179" s="43"/>
      <c r="K179" s="108"/>
      <c r="L179" s="108"/>
      <c r="M179" s="108"/>
      <c r="N179" s="108"/>
    </row>
    <row r="180" spans="2:14" x14ac:dyDescent="0.2">
      <c r="F180" s="100"/>
      <c r="G180" s="100"/>
      <c r="H180" s="100"/>
      <c r="I180" s="100"/>
      <c r="K180" s="108"/>
      <c r="L180" s="108"/>
      <c r="M180" s="108"/>
      <c r="N180" s="108"/>
    </row>
    <row r="181" spans="2:14" x14ac:dyDescent="0.2">
      <c r="B181" s="90" t="s">
        <v>238</v>
      </c>
      <c r="C181" s="91"/>
      <c r="D181" s="99">
        <v>21403</v>
      </c>
      <c r="E181" s="93"/>
      <c r="F181" s="101"/>
      <c r="G181" s="101"/>
      <c r="H181" s="101"/>
      <c r="I181" s="102"/>
      <c r="K181" s="108"/>
      <c r="L181" s="108"/>
      <c r="M181" s="108"/>
      <c r="N181" s="108"/>
    </row>
    <row r="182" spans="2:14" x14ac:dyDescent="0.2">
      <c r="B182" s="90" t="s">
        <v>0</v>
      </c>
      <c r="C182" s="90"/>
      <c r="D182" s="95" t="str">
        <f>VLOOKUP('[1]Buku Besar'!C181,'[1]Master Akun '!$A$11:$D$76,2,FALSE)</f>
        <v>PPN Keluar</v>
      </c>
      <c r="E182" s="76"/>
      <c r="F182" s="103"/>
      <c r="G182" s="103"/>
      <c r="H182" s="103"/>
      <c r="I182" s="104"/>
      <c r="K182" s="108"/>
      <c r="L182" s="108"/>
      <c r="M182" s="108"/>
      <c r="N182" s="108"/>
    </row>
    <row r="183" spans="2:14" x14ac:dyDescent="0.2">
      <c r="B183" s="55" t="s">
        <v>186</v>
      </c>
      <c r="C183" s="55" t="s">
        <v>18</v>
      </c>
      <c r="D183" s="55" t="s">
        <v>14</v>
      </c>
      <c r="E183" s="55" t="s">
        <v>187</v>
      </c>
      <c r="F183" s="51" t="s">
        <v>31</v>
      </c>
      <c r="G183" s="51" t="s">
        <v>32</v>
      </c>
      <c r="H183" s="51" t="s">
        <v>188</v>
      </c>
      <c r="I183" s="51"/>
      <c r="K183" s="108"/>
      <c r="L183" s="108"/>
      <c r="M183" s="108"/>
      <c r="N183" s="108"/>
    </row>
    <row r="184" spans="2:14" x14ac:dyDescent="0.2">
      <c r="B184" s="55"/>
      <c r="C184" s="55"/>
      <c r="D184" s="55"/>
      <c r="E184" s="55"/>
      <c r="F184" s="51"/>
      <c r="G184" s="51"/>
      <c r="H184" s="97" t="s">
        <v>31</v>
      </c>
      <c r="I184" s="97" t="s">
        <v>32</v>
      </c>
      <c r="K184" s="108"/>
      <c r="L184" s="108"/>
      <c r="M184" s="108"/>
      <c r="N184" s="108"/>
    </row>
    <row r="185" spans="2:14" x14ac:dyDescent="0.2">
      <c r="B185" s="98">
        <v>42309</v>
      </c>
      <c r="C185" s="99"/>
      <c r="D185" s="99" t="s">
        <v>19</v>
      </c>
      <c r="E185" s="99"/>
      <c r="F185" s="97"/>
      <c r="G185" s="97"/>
      <c r="H185" s="8">
        <f>VLOOKUP('[1]Buku Besar'!C181,'[1]Master Akun '!$A$11:$D$76,3,FALSE)</f>
        <v>0</v>
      </c>
      <c r="I185" s="8">
        <f>VLOOKUP('[1]Buku Besar'!C181,'[1]Master Akun '!$A$11:$D$76,4,FALSE)</f>
        <v>0</v>
      </c>
      <c r="K185" s="108"/>
      <c r="L185" s="108"/>
      <c r="M185" s="108"/>
      <c r="N185" s="108"/>
    </row>
    <row r="186" spans="2:14" x14ac:dyDescent="0.2">
      <c r="B186" s="60" t="s">
        <v>239</v>
      </c>
      <c r="C186" s="99"/>
      <c r="D186" s="99" t="s">
        <v>240</v>
      </c>
      <c r="E186" s="99"/>
      <c r="F186" s="97">
        <f ca="1">SUMIF('[1]JU&amp;AJP'!$A$8:$G$303,'[1]Buku Besar'!C181,'[1]JU&amp;AJP'!$F$8:$F$303)</f>
        <v>212500</v>
      </c>
      <c r="G186" s="97">
        <f ca="1">SUMIF('[1]JU&amp;AJP'!$A$8:$G$303,'[1]Buku Besar'!C181,'[1]JU&amp;AJP'!$G$8:$G$303)</f>
        <v>14182250</v>
      </c>
      <c r="H186" s="43">
        <f ca="1">IF(H185+F186&gt;I185+G186,((H185+F186)-(I185+G186)),0)</f>
        <v>0</v>
      </c>
      <c r="I186" s="43">
        <f ca="1">IF(I185+G186&gt;H185+F186,((I185+G186)-(H185+F186)),0)</f>
        <v>13969750</v>
      </c>
      <c r="K186" s="108"/>
      <c r="L186" s="108"/>
      <c r="M186" s="108"/>
      <c r="N186" s="108"/>
    </row>
    <row r="187" spans="2:14" x14ac:dyDescent="0.2">
      <c r="B187" s="99"/>
      <c r="C187" s="99"/>
      <c r="D187" s="99"/>
      <c r="E187" s="99"/>
      <c r="F187" s="97"/>
      <c r="G187" s="97"/>
      <c r="H187" s="43"/>
      <c r="I187" s="43"/>
      <c r="K187" s="108"/>
      <c r="L187" s="108"/>
      <c r="M187" s="108"/>
      <c r="N187" s="108"/>
    </row>
    <row r="188" spans="2:14" x14ac:dyDescent="0.2">
      <c r="F188" s="100"/>
      <c r="G188" s="100"/>
      <c r="H188" s="100"/>
      <c r="I188" s="100"/>
      <c r="K188" s="108"/>
      <c r="L188" s="108"/>
      <c r="M188" s="108"/>
      <c r="N188" s="108"/>
    </row>
    <row r="189" spans="2:14" x14ac:dyDescent="0.2">
      <c r="B189" s="90" t="s">
        <v>238</v>
      </c>
      <c r="C189" s="91"/>
      <c r="D189" s="99">
        <v>22001</v>
      </c>
      <c r="E189" s="93"/>
      <c r="F189" s="101"/>
      <c r="G189" s="101"/>
      <c r="H189" s="101"/>
      <c r="I189" s="102"/>
      <c r="K189" s="108"/>
      <c r="L189" s="108"/>
      <c r="M189" s="108"/>
      <c r="N189" s="108"/>
    </row>
    <row r="190" spans="2:14" x14ac:dyDescent="0.2">
      <c r="B190" s="90" t="s">
        <v>0</v>
      </c>
      <c r="C190" s="90"/>
      <c r="D190" s="95" t="str">
        <f>VLOOKUP('[1]Buku Besar'!C189,'[1]Master Akun '!$A$11:$D$76,2,FALSE)</f>
        <v>Hutang Bank Mandiri</v>
      </c>
      <c r="E190" s="76"/>
      <c r="F190" s="103"/>
      <c r="G190" s="103"/>
      <c r="H190" s="103"/>
      <c r="I190" s="104"/>
      <c r="K190" s="108"/>
      <c r="L190" s="108"/>
      <c r="M190" s="108"/>
      <c r="N190" s="108"/>
    </row>
    <row r="191" spans="2:14" x14ac:dyDescent="0.2">
      <c r="B191" s="55" t="s">
        <v>186</v>
      </c>
      <c r="C191" s="55" t="s">
        <v>18</v>
      </c>
      <c r="D191" s="55" t="s">
        <v>14</v>
      </c>
      <c r="E191" s="55" t="s">
        <v>187</v>
      </c>
      <c r="F191" s="51" t="s">
        <v>31</v>
      </c>
      <c r="G191" s="51" t="s">
        <v>32</v>
      </c>
      <c r="H191" s="51" t="s">
        <v>188</v>
      </c>
      <c r="I191" s="51"/>
      <c r="K191" s="108"/>
      <c r="L191" s="108"/>
      <c r="M191" s="108"/>
      <c r="N191" s="108"/>
    </row>
    <row r="192" spans="2:14" x14ac:dyDescent="0.2">
      <c r="B192" s="55"/>
      <c r="C192" s="55"/>
      <c r="D192" s="55"/>
      <c r="E192" s="55"/>
      <c r="F192" s="51"/>
      <c r="G192" s="51"/>
      <c r="H192" s="97" t="s">
        <v>31</v>
      </c>
      <c r="I192" s="97" t="s">
        <v>32</v>
      </c>
      <c r="K192" s="108"/>
      <c r="L192" s="108"/>
      <c r="M192" s="108"/>
      <c r="N192" s="108"/>
    </row>
    <row r="193" spans="2:14" x14ac:dyDescent="0.2">
      <c r="B193" s="98">
        <v>42309</v>
      </c>
      <c r="C193" s="99"/>
      <c r="D193" s="99" t="s">
        <v>19</v>
      </c>
      <c r="E193" s="99"/>
      <c r="F193" s="97"/>
      <c r="G193" s="97"/>
      <c r="H193" s="8">
        <f>VLOOKUP('[1]Buku Besar'!C189,'[1]Master Akun '!$A$11:$D$76,3,FALSE)</f>
        <v>0</v>
      </c>
      <c r="I193" s="8">
        <f>VLOOKUP('[1]Buku Besar'!C189,'[1]Master Akun '!$A$11:$D$76,4,FALSE)</f>
        <v>75000000</v>
      </c>
      <c r="K193" s="108"/>
      <c r="L193" s="108"/>
      <c r="M193" s="108"/>
      <c r="N193" s="108"/>
    </row>
    <row r="194" spans="2:14" x14ac:dyDescent="0.2">
      <c r="B194" s="60" t="s">
        <v>239</v>
      </c>
      <c r="C194" s="99"/>
      <c r="D194" s="99" t="s">
        <v>240</v>
      </c>
      <c r="E194" s="99"/>
      <c r="F194" s="97">
        <f ca="1">SUMIF('[1]JU&amp;AJP'!$A$8:$G$303,'[1]Buku Besar'!C189,'[1]JU&amp;AJP'!$F$8:$F$303)</f>
        <v>0</v>
      </c>
      <c r="G194" s="97">
        <f ca="1">SUMIF('[1]JU&amp;AJP'!$A$8:$G$303,'[1]Buku Besar'!C189,'[1]JU&amp;AJP'!$G$8:$G$303)</f>
        <v>0</v>
      </c>
      <c r="H194" s="43">
        <f ca="1">IF(H193+F194&gt;I193+G194,((H193+F194)-(I193+G194)),0)</f>
        <v>0</v>
      </c>
      <c r="I194" s="43">
        <f ca="1">IF(I193+G194&gt;H193+F194,((I193+G194)-(H193+F194)),0)</f>
        <v>75000000</v>
      </c>
      <c r="K194" s="108"/>
      <c r="L194" s="108"/>
      <c r="M194" s="108"/>
      <c r="N194" s="108"/>
    </row>
    <row r="195" spans="2:14" x14ac:dyDescent="0.2">
      <c r="B195" s="99"/>
      <c r="C195" s="99"/>
      <c r="D195" s="99"/>
      <c r="E195" s="99"/>
      <c r="F195" s="97"/>
      <c r="G195" s="97"/>
      <c r="H195" s="43"/>
      <c r="I195" s="43"/>
      <c r="K195" s="108"/>
      <c r="L195" s="108"/>
      <c r="M195" s="108"/>
      <c r="N195" s="108"/>
    </row>
    <row r="196" spans="2:14" x14ac:dyDescent="0.2">
      <c r="F196" s="100"/>
      <c r="G196" s="100"/>
      <c r="H196" s="100"/>
      <c r="I196" s="100"/>
      <c r="K196" s="108"/>
      <c r="L196" s="108"/>
      <c r="M196" s="108"/>
      <c r="N196" s="108"/>
    </row>
    <row r="197" spans="2:14" x14ac:dyDescent="0.2">
      <c r="B197" s="90" t="s">
        <v>238</v>
      </c>
      <c r="C197" s="91"/>
      <c r="D197" s="99">
        <v>31000</v>
      </c>
      <c r="E197" s="93"/>
      <c r="F197" s="101"/>
      <c r="G197" s="101"/>
      <c r="H197" s="101"/>
      <c r="I197" s="102"/>
      <c r="K197" s="108"/>
      <c r="L197" s="108"/>
      <c r="M197" s="108"/>
      <c r="N197" s="108"/>
    </row>
    <row r="198" spans="2:14" x14ac:dyDescent="0.2">
      <c r="B198" s="90" t="s">
        <v>0</v>
      </c>
      <c r="C198" s="90"/>
      <c r="D198" s="95" t="str">
        <f>VLOOKUP('[1]Buku Besar'!C197,'[1]Master Akun '!$A$11:$D$76,2,FALSE)</f>
        <v>Modal Saham</v>
      </c>
      <c r="E198" s="76"/>
      <c r="F198" s="103"/>
      <c r="G198" s="103"/>
      <c r="H198" s="103"/>
      <c r="I198" s="104"/>
      <c r="K198" s="108"/>
      <c r="L198" s="108"/>
      <c r="M198" s="108"/>
      <c r="N198" s="108"/>
    </row>
    <row r="199" spans="2:14" x14ac:dyDescent="0.2">
      <c r="B199" s="55" t="s">
        <v>186</v>
      </c>
      <c r="C199" s="55" t="s">
        <v>18</v>
      </c>
      <c r="D199" s="55" t="s">
        <v>14</v>
      </c>
      <c r="E199" s="55" t="s">
        <v>187</v>
      </c>
      <c r="F199" s="51" t="s">
        <v>31</v>
      </c>
      <c r="G199" s="51" t="s">
        <v>32</v>
      </c>
      <c r="H199" s="51" t="s">
        <v>188</v>
      </c>
      <c r="I199" s="51"/>
      <c r="K199" s="108"/>
      <c r="L199" s="108"/>
      <c r="M199" s="108"/>
      <c r="N199" s="108"/>
    </row>
    <row r="200" spans="2:14" x14ac:dyDescent="0.2">
      <c r="B200" s="55"/>
      <c r="C200" s="55"/>
      <c r="D200" s="55"/>
      <c r="E200" s="55"/>
      <c r="F200" s="51"/>
      <c r="G200" s="51"/>
      <c r="H200" s="97" t="s">
        <v>31</v>
      </c>
      <c r="I200" s="97" t="s">
        <v>32</v>
      </c>
      <c r="K200" s="108"/>
      <c r="L200" s="108"/>
      <c r="M200" s="108"/>
      <c r="N200" s="108"/>
    </row>
    <row r="201" spans="2:14" x14ac:dyDescent="0.2">
      <c r="B201" s="98">
        <v>42309</v>
      </c>
      <c r="C201" s="99"/>
      <c r="D201" s="99" t="s">
        <v>19</v>
      </c>
      <c r="E201" s="99"/>
      <c r="F201" s="97"/>
      <c r="G201" s="97"/>
      <c r="H201" s="8">
        <f>VLOOKUP('[1]Buku Besar'!C197,'[1]Master Akun '!$A$11:$D$76,3,FALSE)</f>
        <v>0</v>
      </c>
      <c r="I201" s="8">
        <f>VLOOKUP('[1]Buku Besar'!C197,'[1]Master Akun '!$A$11:$D$76,4,FALSE)</f>
        <v>150000000</v>
      </c>
      <c r="K201" s="108"/>
      <c r="L201" s="108"/>
      <c r="M201" s="108"/>
      <c r="N201" s="108"/>
    </row>
    <row r="202" spans="2:14" x14ac:dyDescent="0.2">
      <c r="B202" s="60" t="s">
        <v>239</v>
      </c>
      <c r="C202" s="99"/>
      <c r="D202" s="99" t="s">
        <v>240</v>
      </c>
      <c r="E202" s="99"/>
      <c r="F202" s="97">
        <f ca="1">SUMIF('[1]JU&amp;AJP'!$A$8:$G$303,'[1]Buku Besar'!C197,'[1]JU&amp;AJP'!$F$8:$F$303)</f>
        <v>0</v>
      </c>
      <c r="G202" s="97">
        <f ca="1">SUMIF('[1]JU&amp;AJP'!$A$8:$G$303,'[1]Buku Besar'!C197,'[1]JU&amp;AJP'!$G$8:$G$303)</f>
        <v>0</v>
      </c>
      <c r="H202" s="43">
        <f ca="1">IF(H201+F202&gt;I201+G202,((H201+F202)-(I201+G202)),0)</f>
        <v>0</v>
      </c>
      <c r="I202" s="43">
        <f ca="1">IF(I201+G202&gt;H201+F202,((I201+G202)-(H201+F202)),0)</f>
        <v>150000000</v>
      </c>
      <c r="K202" s="108"/>
      <c r="L202" s="108"/>
      <c r="M202" s="108"/>
      <c r="N202" s="108"/>
    </row>
    <row r="203" spans="2:14" x14ac:dyDescent="0.2">
      <c r="B203" s="99"/>
      <c r="C203" s="99"/>
      <c r="D203" s="99"/>
      <c r="E203" s="99"/>
      <c r="F203" s="97"/>
      <c r="G203" s="97"/>
      <c r="H203" s="43"/>
      <c r="I203" s="43"/>
      <c r="K203" s="108"/>
      <c r="L203" s="108"/>
      <c r="M203" s="108"/>
      <c r="N203" s="108"/>
    </row>
    <row r="204" spans="2:14" x14ac:dyDescent="0.2">
      <c r="F204" s="100"/>
      <c r="G204" s="100"/>
      <c r="H204" s="100"/>
      <c r="I204" s="100"/>
      <c r="K204" s="108"/>
      <c r="L204" s="108"/>
      <c r="M204" s="108"/>
      <c r="N204" s="108"/>
    </row>
    <row r="205" spans="2:14" x14ac:dyDescent="0.2">
      <c r="B205" s="90" t="s">
        <v>238</v>
      </c>
      <c r="C205" s="91"/>
      <c r="D205" s="99">
        <v>32000</v>
      </c>
      <c r="E205" s="93"/>
      <c r="F205" s="101"/>
      <c r="G205" s="101"/>
      <c r="H205" s="101"/>
      <c r="I205" s="102"/>
      <c r="K205" s="108"/>
      <c r="L205" s="108"/>
      <c r="M205" s="108"/>
      <c r="N205" s="108"/>
    </row>
    <row r="206" spans="2:14" x14ac:dyDescent="0.2">
      <c r="B206" s="90" t="s">
        <v>0</v>
      </c>
      <c r="C206" s="90"/>
      <c r="D206" s="95" t="str">
        <f>VLOOKUP('[1]Buku Besar'!C205,'[1]Master Akun '!$A$11:$D$76,2,FALSE)</f>
        <v>Laba Ditahan Priode Lalu</v>
      </c>
      <c r="E206" s="76"/>
      <c r="F206" s="103"/>
      <c r="G206" s="103"/>
      <c r="H206" s="103"/>
      <c r="I206" s="104"/>
      <c r="K206" s="108"/>
      <c r="L206" s="108"/>
      <c r="M206" s="108"/>
      <c r="N206" s="108"/>
    </row>
    <row r="207" spans="2:14" x14ac:dyDescent="0.2">
      <c r="B207" s="55" t="s">
        <v>186</v>
      </c>
      <c r="C207" s="55" t="s">
        <v>18</v>
      </c>
      <c r="D207" s="55" t="s">
        <v>14</v>
      </c>
      <c r="E207" s="55" t="s">
        <v>187</v>
      </c>
      <c r="F207" s="51" t="s">
        <v>31</v>
      </c>
      <c r="G207" s="51" t="s">
        <v>32</v>
      </c>
      <c r="H207" s="51" t="s">
        <v>188</v>
      </c>
      <c r="I207" s="51"/>
      <c r="K207" s="108"/>
      <c r="L207" s="108"/>
      <c r="M207" s="108"/>
      <c r="N207" s="108"/>
    </row>
    <row r="208" spans="2:14" x14ac:dyDescent="0.2">
      <c r="B208" s="55"/>
      <c r="C208" s="55"/>
      <c r="D208" s="55"/>
      <c r="E208" s="55"/>
      <c r="F208" s="51"/>
      <c r="G208" s="51"/>
      <c r="H208" s="97" t="s">
        <v>31</v>
      </c>
      <c r="I208" s="97" t="s">
        <v>32</v>
      </c>
      <c r="K208" s="108"/>
      <c r="L208" s="108"/>
      <c r="M208" s="108"/>
      <c r="N208" s="108"/>
    </row>
    <row r="209" spans="2:14" x14ac:dyDescent="0.2">
      <c r="B209" s="98">
        <v>42309</v>
      </c>
      <c r="C209" s="99"/>
      <c r="D209" s="99" t="s">
        <v>19</v>
      </c>
      <c r="E209" s="99"/>
      <c r="F209" s="97"/>
      <c r="G209" s="97"/>
      <c r="H209" s="8">
        <f>VLOOKUP('[1]Buku Besar'!C205,'[1]Master Akun '!$A$11:$D$76,3,FALSE)</f>
        <v>0</v>
      </c>
      <c r="I209" s="8">
        <f>VLOOKUP('[1]Buku Besar'!C205,'[1]Master Akun '!$A$11:$D$76,4,FALSE)</f>
        <v>24630000</v>
      </c>
      <c r="K209" s="108"/>
      <c r="L209" s="108"/>
      <c r="M209" s="108"/>
      <c r="N209" s="108"/>
    </row>
    <row r="210" spans="2:14" x14ac:dyDescent="0.2">
      <c r="B210" s="60" t="s">
        <v>239</v>
      </c>
      <c r="C210" s="99"/>
      <c r="D210" s="99" t="s">
        <v>240</v>
      </c>
      <c r="E210" s="99"/>
      <c r="F210" s="97">
        <f ca="1">SUMIF('[1]JU&amp;AJP'!$A$8:$G$303,'[1]Buku Besar'!C205,'[1]JU&amp;AJP'!$F$8:$F$303)</f>
        <v>0</v>
      </c>
      <c r="G210" s="97">
        <f ca="1">SUMIF('[1]JU&amp;AJP'!$A$8:$G$303,'[1]Buku Besar'!C205,'[1]JU&amp;AJP'!$G$8:$G$303)</f>
        <v>0</v>
      </c>
      <c r="H210" s="43">
        <f ca="1">IF(H209+F210&gt;I209+G210,((H209+F210)-(I209+G210)),0)</f>
        <v>0</v>
      </c>
      <c r="I210" s="43">
        <f ca="1">IF(I209+G210&gt;H209+F210,((I209+G210)-(H209+F210)),0)</f>
        <v>24630000</v>
      </c>
      <c r="K210" s="108"/>
      <c r="L210" s="108"/>
      <c r="M210" s="108"/>
      <c r="N210" s="108"/>
    </row>
    <row r="211" spans="2:14" x14ac:dyDescent="0.2">
      <c r="B211" s="99"/>
      <c r="C211" s="99"/>
      <c r="D211" s="99"/>
      <c r="E211" s="99"/>
      <c r="F211" s="97"/>
      <c r="G211" s="97"/>
      <c r="H211" s="43"/>
      <c r="I211" s="43"/>
      <c r="K211" s="108"/>
      <c r="L211" s="108"/>
      <c r="M211" s="108"/>
      <c r="N211" s="108"/>
    </row>
    <row r="212" spans="2:14" x14ac:dyDescent="0.2">
      <c r="F212" s="100"/>
      <c r="G212" s="100"/>
      <c r="H212" s="100"/>
      <c r="I212" s="100"/>
      <c r="K212" s="108"/>
      <c r="L212" s="108"/>
      <c r="M212" s="108"/>
      <c r="N212" s="108"/>
    </row>
    <row r="213" spans="2:14" x14ac:dyDescent="0.2">
      <c r="B213" s="90" t="s">
        <v>238</v>
      </c>
      <c r="C213" s="91"/>
      <c r="D213" s="99">
        <v>33000</v>
      </c>
      <c r="E213" s="93"/>
      <c r="F213" s="101"/>
      <c r="G213" s="101"/>
      <c r="H213" s="101"/>
      <c r="I213" s="102"/>
      <c r="K213" s="108"/>
      <c r="L213" s="108"/>
      <c r="M213" s="108"/>
      <c r="N213" s="108"/>
    </row>
    <row r="214" spans="2:14" x14ac:dyDescent="0.2">
      <c r="B214" s="90" t="s">
        <v>0</v>
      </c>
      <c r="C214" s="90"/>
      <c r="D214" s="95" t="str">
        <f>VLOOKUP('[1]Buku Besar'!C213,'[1]Master Akun '!$A$11:$D$76,2,FALSE)</f>
        <v>Laba Ditahan Priode Berjalan</v>
      </c>
      <c r="E214" s="76"/>
      <c r="F214" s="103"/>
      <c r="G214" s="103"/>
      <c r="H214" s="103"/>
      <c r="I214" s="104"/>
      <c r="K214" s="108"/>
      <c r="L214" s="108"/>
      <c r="M214" s="108"/>
      <c r="N214" s="108"/>
    </row>
    <row r="215" spans="2:14" x14ac:dyDescent="0.2">
      <c r="B215" s="55" t="s">
        <v>186</v>
      </c>
      <c r="C215" s="55" t="s">
        <v>18</v>
      </c>
      <c r="D215" s="55" t="s">
        <v>14</v>
      </c>
      <c r="E215" s="55" t="s">
        <v>187</v>
      </c>
      <c r="F215" s="51" t="s">
        <v>31</v>
      </c>
      <c r="G215" s="51" t="s">
        <v>32</v>
      </c>
      <c r="H215" s="51" t="s">
        <v>188</v>
      </c>
      <c r="I215" s="51"/>
      <c r="K215" s="108"/>
      <c r="L215" s="108"/>
      <c r="M215" s="108"/>
      <c r="N215" s="108"/>
    </row>
    <row r="216" spans="2:14" x14ac:dyDescent="0.2">
      <c r="B216" s="55"/>
      <c r="C216" s="55"/>
      <c r="D216" s="55"/>
      <c r="E216" s="55"/>
      <c r="F216" s="51"/>
      <c r="G216" s="51"/>
      <c r="H216" s="97" t="s">
        <v>31</v>
      </c>
      <c r="I216" s="97" t="s">
        <v>32</v>
      </c>
      <c r="K216" s="108"/>
      <c r="L216" s="108"/>
      <c r="M216" s="108"/>
      <c r="N216" s="108"/>
    </row>
    <row r="217" spans="2:14" x14ac:dyDescent="0.2">
      <c r="B217" s="98">
        <v>42309</v>
      </c>
      <c r="C217" s="99"/>
      <c r="D217" s="99" t="s">
        <v>19</v>
      </c>
      <c r="E217" s="99"/>
      <c r="F217" s="97"/>
      <c r="G217" s="97"/>
      <c r="H217" s="8">
        <f>VLOOKUP('[1]Buku Besar'!C213,'[1]Master Akun '!$A$11:$D$76,3,FALSE)</f>
        <v>0</v>
      </c>
      <c r="I217" s="8">
        <f>VLOOKUP('[1]Buku Besar'!C213,'[1]Master Akun '!$A$11:$D$76,4,FALSE)</f>
        <v>0</v>
      </c>
      <c r="K217" s="108"/>
      <c r="L217" s="108"/>
      <c r="M217" s="108"/>
      <c r="N217" s="108"/>
    </row>
    <row r="218" spans="2:14" x14ac:dyDescent="0.2">
      <c r="B218" s="60" t="s">
        <v>239</v>
      </c>
      <c r="C218" s="99"/>
      <c r="D218" s="99" t="s">
        <v>240</v>
      </c>
      <c r="E218" s="99"/>
      <c r="F218" s="97">
        <f ca="1">SUMIF('[1]JU&amp;AJP'!$A$8:$G$303,'[1]Buku Besar'!C213,'[1]JU&amp;AJP'!$F$8:$F$303)</f>
        <v>0</v>
      </c>
      <c r="G218" s="97">
        <f ca="1">SUMIF('[1]JU&amp;AJP'!$A$8:$G$303,'[1]Buku Besar'!C213,'[1]JU&amp;AJP'!$G$8:$G$303)</f>
        <v>0</v>
      </c>
      <c r="H218" s="43">
        <f ca="1">IF(H217+F218&gt;I217+G218,((H217+F218)-(I217+G218)),0)</f>
        <v>0</v>
      </c>
      <c r="I218" s="43">
        <f ca="1">IF(I217+G218&gt;H217+F218,((I217+G218)-(H217+F218)),0)</f>
        <v>0</v>
      </c>
      <c r="K218" s="108"/>
      <c r="L218" s="108"/>
      <c r="M218" s="108"/>
      <c r="N218" s="108"/>
    </row>
    <row r="219" spans="2:14" x14ac:dyDescent="0.2">
      <c r="B219" s="99"/>
      <c r="C219" s="99"/>
      <c r="D219" s="99"/>
      <c r="E219" s="99"/>
      <c r="F219" s="97"/>
      <c r="G219" s="97"/>
      <c r="H219" s="43"/>
      <c r="I219" s="43"/>
      <c r="K219" s="108"/>
      <c r="L219" s="108"/>
      <c r="M219" s="108"/>
      <c r="N219" s="108"/>
    </row>
    <row r="220" spans="2:14" x14ac:dyDescent="0.2">
      <c r="F220" s="100"/>
      <c r="G220" s="100"/>
      <c r="H220" s="100"/>
      <c r="I220" s="100"/>
      <c r="K220" s="108"/>
      <c r="L220" s="108"/>
      <c r="M220" s="108"/>
      <c r="N220" s="108"/>
    </row>
    <row r="221" spans="2:14" x14ac:dyDescent="0.2">
      <c r="B221" s="90" t="s">
        <v>238</v>
      </c>
      <c r="C221" s="91"/>
      <c r="D221" s="99">
        <v>39999</v>
      </c>
      <c r="E221" s="93"/>
      <c r="F221" s="101"/>
      <c r="G221" s="101"/>
      <c r="H221" s="101"/>
      <c r="I221" s="102"/>
      <c r="K221" s="108"/>
      <c r="L221" s="108"/>
      <c r="M221" s="108"/>
      <c r="N221" s="108"/>
    </row>
    <row r="222" spans="2:14" x14ac:dyDescent="0.2">
      <c r="B222" s="90" t="s">
        <v>0</v>
      </c>
      <c r="C222" s="90"/>
      <c r="D222" s="95" t="str">
        <f>VLOOKUP('[1]Buku Besar'!C221,'[1]Master Akun '!$A$11:$D$76,2,FALSE)</f>
        <v>Perkiraan Penyeimbang</v>
      </c>
      <c r="E222" s="76"/>
      <c r="F222" s="103"/>
      <c r="G222" s="103"/>
      <c r="H222" s="103"/>
      <c r="I222" s="104"/>
      <c r="K222" s="108"/>
      <c r="L222" s="108"/>
      <c r="M222" s="108"/>
      <c r="N222" s="108"/>
    </row>
    <row r="223" spans="2:14" x14ac:dyDescent="0.2">
      <c r="B223" s="55" t="s">
        <v>186</v>
      </c>
      <c r="C223" s="55" t="s">
        <v>18</v>
      </c>
      <c r="D223" s="55" t="s">
        <v>14</v>
      </c>
      <c r="E223" s="55" t="s">
        <v>187</v>
      </c>
      <c r="F223" s="51" t="s">
        <v>31</v>
      </c>
      <c r="G223" s="51" t="s">
        <v>32</v>
      </c>
      <c r="H223" s="51" t="s">
        <v>188</v>
      </c>
      <c r="I223" s="51"/>
      <c r="K223" s="108"/>
      <c r="L223" s="108"/>
      <c r="M223" s="108"/>
      <c r="N223" s="108"/>
    </row>
    <row r="224" spans="2:14" x14ac:dyDescent="0.2">
      <c r="B224" s="55"/>
      <c r="C224" s="55"/>
      <c r="D224" s="55"/>
      <c r="E224" s="55"/>
      <c r="F224" s="51"/>
      <c r="G224" s="51"/>
      <c r="H224" s="97" t="s">
        <v>31</v>
      </c>
      <c r="I224" s="97" t="s">
        <v>32</v>
      </c>
      <c r="K224" s="108"/>
      <c r="L224" s="108"/>
      <c r="M224" s="108"/>
      <c r="N224" s="108"/>
    </row>
    <row r="225" spans="2:14" x14ac:dyDescent="0.2">
      <c r="B225" s="98">
        <v>42309</v>
      </c>
      <c r="C225" s="99"/>
      <c r="D225" s="99" t="s">
        <v>19</v>
      </c>
      <c r="E225" s="99"/>
      <c r="F225" s="97"/>
      <c r="G225" s="97"/>
      <c r="H225" s="8">
        <f>VLOOKUP('[1]Buku Besar'!C221,'[1]Master Akun '!$A$11:$D$76,3,FALSE)</f>
        <v>0</v>
      </c>
      <c r="I225" s="8">
        <f>VLOOKUP('[1]Buku Besar'!C221,'[1]Master Akun '!$A$11:$D$76,4,FALSE)</f>
        <v>0</v>
      </c>
      <c r="K225" s="108"/>
      <c r="L225" s="108"/>
      <c r="M225" s="108"/>
      <c r="N225" s="108"/>
    </row>
    <row r="226" spans="2:14" x14ac:dyDescent="0.2">
      <c r="B226" s="60" t="s">
        <v>239</v>
      </c>
      <c r="C226" s="99"/>
      <c r="D226" s="99" t="s">
        <v>240</v>
      </c>
      <c r="E226" s="99"/>
      <c r="F226" s="97">
        <f ca="1">SUMIF('[1]JU&amp;AJP'!$A$8:$G$303,'[1]Buku Besar'!C221,'[1]JU&amp;AJP'!$F$8:$F$303)</f>
        <v>0</v>
      </c>
      <c r="G226" s="97">
        <f ca="1">SUMIF('[1]JU&amp;AJP'!$A$8:$G$303,'[1]Buku Besar'!C221,'[1]JU&amp;AJP'!$G$8:$G$303)</f>
        <v>0</v>
      </c>
      <c r="H226" s="43">
        <f ca="1">IF(H225+F226&gt;I225+G226,((H225+F226)-(I225+G226)),0)</f>
        <v>0</v>
      </c>
      <c r="I226" s="43">
        <f ca="1">IF(I225+G226&gt;H225+F226,((I225+G226)-(H225+F226)),0)</f>
        <v>0</v>
      </c>
      <c r="K226" s="108"/>
      <c r="L226" s="108"/>
      <c r="M226" s="108"/>
      <c r="N226" s="108"/>
    </row>
    <row r="227" spans="2:14" x14ac:dyDescent="0.2">
      <c r="B227" s="99"/>
      <c r="C227" s="99"/>
      <c r="D227" s="99"/>
      <c r="E227" s="99"/>
      <c r="F227" s="97"/>
      <c r="G227" s="97"/>
      <c r="H227" s="43"/>
      <c r="I227" s="43"/>
      <c r="K227" s="108"/>
      <c r="L227" s="108"/>
      <c r="M227" s="108"/>
      <c r="N227" s="108"/>
    </row>
    <row r="228" spans="2:14" x14ac:dyDescent="0.2">
      <c r="F228" s="100"/>
      <c r="G228" s="100"/>
      <c r="H228" s="100"/>
      <c r="I228" s="100"/>
      <c r="K228" s="108"/>
      <c r="L228" s="108"/>
      <c r="M228" s="108"/>
      <c r="N228" s="108"/>
    </row>
    <row r="229" spans="2:14" x14ac:dyDescent="0.2">
      <c r="B229" s="90" t="s">
        <v>238</v>
      </c>
      <c r="C229" s="91"/>
      <c r="D229" s="99">
        <v>41000</v>
      </c>
      <c r="E229" s="93"/>
      <c r="F229" s="101"/>
      <c r="G229" s="101"/>
      <c r="H229" s="101"/>
      <c r="I229" s="102"/>
      <c r="K229" s="108"/>
      <c r="L229" s="108"/>
      <c r="M229" s="108"/>
      <c r="N229" s="108"/>
    </row>
    <row r="230" spans="2:14" x14ac:dyDescent="0.2">
      <c r="B230" s="90" t="s">
        <v>0</v>
      </c>
      <c r="C230" s="90"/>
      <c r="D230" s="95" t="str">
        <f>VLOOKUP('[1]Buku Besar'!C229,'[1]Master Akun '!$A$11:$D$76,2,FALSE)</f>
        <v>Penjualan</v>
      </c>
      <c r="E230" s="76"/>
      <c r="F230" s="103"/>
      <c r="G230" s="103"/>
      <c r="H230" s="103"/>
      <c r="I230" s="104"/>
      <c r="K230" s="108"/>
      <c r="L230" s="108"/>
      <c r="M230" s="108"/>
      <c r="N230" s="108"/>
    </row>
    <row r="231" spans="2:14" x14ac:dyDescent="0.2">
      <c r="B231" s="55" t="s">
        <v>186</v>
      </c>
      <c r="C231" s="55" t="s">
        <v>18</v>
      </c>
      <c r="D231" s="55" t="s">
        <v>14</v>
      </c>
      <c r="E231" s="55" t="s">
        <v>187</v>
      </c>
      <c r="F231" s="51" t="s">
        <v>31</v>
      </c>
      <c r="G231" s="51" t="s">
        <v>32</v>
      </c>
      <c r="H231" s="51" t="s">
        <v>188</v>
      </c>
      <c r="I231" s="51"/>
      <c r="K231" s="108"/>
      <c r="L231" s="108"/>
      <c r="M231" s="108"/>
      <c r="N231" s="108"/>
    </row>
    <row r="232" spans="2:14" x14ac:dyDescent="0.2">
      <c r="B232" s="55"/>
      <c r="C232" s="55"/>
      <c r="D232" s="55"/>
      <c r="E232" s="55"/>
      <c r="F232" s="51"/>
      <c r="G232" s="51"/>
      <c r="H232" s="97" t="s">
        <v>31</v>
      </c>
      <c r="I232" s="97" t="s">
        <v>32</v>
      </c>
      <c r="K232" s="108"/>
      <c r="L232" s="108"/>
      <c r="M232" s="108"/>
      <c r="N232" s="108"/>
    </row>
    <row r="233" spans="2:14" x14ac:dyDescent="0.2">
      <c r="B233" s="98">
        <v>42309</v>
      </c>
      <c r="C233" s="99"/>
      <c r="D233" s="99" t="s">
        <v>19</v>
      </c>
      <c r="E233" s="99"/>
      <c r="F233" s="97"/>
      <c r="G233" s="97"/>
      <c r="H233" s="8">
        <f>VLOOKUP('[1]Buku Besar'!C229,'[1]Master Akun '!$A$11:$D$76,3,FALSE)</f>
        <v>0</v>
      </c>
      <c r="I233" s="8">
        <f>VLOOKUP('[1]Buku Besar'!C229,'[1]Master Akun '!$A$11:$D$76,4,FALSE)</f>
        <v>0</v>
      </c>
      <c r="K233" s="108"/>
      <c r="L233" s="108"/>
      <c r="M233" s="108"/>
      <c r="N233" s="108"/>
    </row>
    <row r="234" spans="2:14" x14ac:dyDescent="0.2">
      <c r="B234" s="60" t="s">
        <v>239</v>
      </c>
      <c r="C234" s="99"/>
      <c r="D234" s="99" t="s">
        <v>240</v>
      </c>
      <c r="E234" s="99"/>
      <c r="F234" s="97">
        <f ca="1">SUMIF('[1]JU&amp;AJP'!$A$8:$G$303,'[1]Buku Besar'!C229,'[1]JU&amp;AJP'!$F$8:$F$303)</f>
        <v>0</v>
      </c>
      <c r="G234" s="97">
        <f ca="1">SUMIF('[1]JU&amp;AJP'!$A$8:$G$303,'[1]Buku Besar'!C229,'[1]JU&amp;AJP'!$G$8:$G$303)</f>
        <v>141822500</v>
      </c>
      <c r="H234" s="43">
        <f ca="1">IF(H233+F234&gt;I233+G234,((H233+F234)-(I233+G234)),0)</f>
        <v>0</v>
      </c>
      <c r="I234" s="43">
        <f ca="1">IF(I233+G234&gt;H233+F234,((I233+G234)-(H233+F234)),0)</f>
        <v>141822500</v>
      </c>
      <c r="K234" s="108"/>
      <c r="L234" s="108"/>
      <c r="M234" s="108"/>
      <c r="N234" s="108"/>
    </row>
    <row r="235" spans="2:14" x14ac:dyDescent="0.2">
      <c r="B235" s="99"/>
      <c r="C235" s="99"/>
      <c r="D235" s="99"/>
      <c r="E235" s="99"/>
      <c r="F235" s="97"/>
      <c r="G235" s="97"/>
      <c r="H235" s="43"/>
      <c r="I235" s="43"/>
      <c r="K235" s="108"/>
      <c r="L235" s="108"/>
      <c r="M235" s="108"/>
      <c r="N235" s="108"/>
    </row>
    <row r="236" spans="2:14" x14ac:dyDescent="0.2">
      <c r="F236" s="100"/>
      <c r="G236" s="100"/>
      <c r="H236" s="100"/>
      <c r="I236" s="100"/>
      <c r="K236" s="108"/>
      <c r="L236" s="108"/>
      <c r="M236" s="108"/>
      <c r="N236" s="108"/>
    </row>
    <row r="237" spans="2:14" x14ac:dyDescent="0.2">
      <c r="B237" s="90" t="s">
        <v>238</v>
      </c>
      <c r="C237" s="91"/>
      <c r="D237" s="99">
        <v>42000</v>
      </c>
      <c r="E237" s="93"/>
      <c r="F237" s="101"/>
      <c r="G237" s="101"/>
      <c r="H237" s="101"/>
      <c r="I237" s="102"/>
      <c r="K237" s="108"/>
      <c r="L237" s="108"/>
      <c r="M237" s="108"/>
      <c r="N237" s="108"/>
    </row>
    <row r="238" spans="2:14" x14ac:dyDescent="0.2">
      <c r="B238" s="90" t="s">
        <v>0</v>
      </c>
      <c r="C238" s="90"/>
      <c r="D238" s="95" t="str">
        <f>VLOOKUP('[1]Buku Besar'!C237,'[1]Master Akun '!$A$11:$D$76,2,FALSE)</f>
        <v>Return Penjualan</v>
      </c>
      <c r="E238" s="76"/>
      <c r="F238" s="103"/>
      <c r="G238" s="103"/>
      <c r="H238" s="103"/>
      <c r="I238" s="104"/>
      <c r="K238" s="108"/>
      <c r="L238" s="108"/>
      <c r="M238" s="108"/>
      <c r="N238" s="108"/>
    </row>
    <row r="239" spans="2:14" x14ac:dyDescent="0.2">
      <c r="B239" s="55" t="s">
        <v>186</v>
      </c>
      <c r="C239" s="55" t="s">
        <v>18</v>
      </c>
      <c r="D239" s="55" t="s">
        <v>14</v>
      </c>
      <c r="E239" s="55" t="s">
        <v>187</v>
      </c>
      <c r="F239" s="51" t="s">
        <v>31</v>
      </c>
      <c r="G239" s="51" t="s">
        <v>32</v>
      </c>
      <c r="H239" s="51" t="s">
        <v>188</v>
      </c>
      <c r="I239" s="51"/>
      <c r="K239" s="108"/>
      <c r="L239" s="108"/>
      <c r="M239" s="108"/>
      <c r="N239" s="108"/>
    </row>
    <row r="240" spans="2:14" x14ac:dyDescent="0.2">
      <c r="B240" s="55"/>
      <c r="C240" s="55"/>
      <c r="D240" s="55"/>
      <c r="E240" s="55"/>
      <c r="F240" s="51"/>
      <c r="G240" s="51"/>
      <c r="H240" s="97" t="s">
        <v>31</v>
      </c>
      <c r="I240" s="97" t="s">
        <v>32</v>
      </c>
      <c r="K240" s="108"/>
      <c r="L240" s="108"/>
      <c r="M240" s="108"/>
      <c r="N240" s="108"/>
    </row>
    <row r="241" spans="2:14" x14ac:dyDescent="0.2">
      <c r="B241" s="98">
        <v>42309</v>
      </c>
      <c r="C241" s="99"/>
      <c r="D241" s="99" t="s">
        <v>19</v>
      </c>
      <c r="E241" s="99"/>
      <c r="F241" s="97"/>
      <c r="G241" s="97"/>
      <c r="H241" s="8">
        <f>VLOOKUP('[1]Buku Besar'!C237,'[1]Master Akun '!$A$11:$D$76,3,FALSE)</f>
        <v>0</v>
      </c>
      <c r="I241" s="8">
        <f>VLOOKUP('[1]Buku Besar'!C237,'[1]Master Akun '!$A$11:$D$76,4,FALSE)</f>
        <v>0</v>
      </c>
      <c r="K241" s="108"/>
      <c r="L241" s="108"/>
      <c r="M241" s="108"/>
      <c r="N241" s="108"/>
    </row>
    <row r="242" spans="2:14" x14ac:dyDescent="0.2">
      <c r="B242" s="60" t="s">
        <v>239</v>
      </c>
      <c r="C242" s="99"/>
      <c r="D242" s="99" t="s">
        <v>240</v>
      </c>
      <c r="E242" s="99"/>
      <c r="F242" s="97">
        <f ca="1">SUMIF('[1]JU&amp;AJP'!$A$8:$G$303,'[1]Buku Besar'!C237,'[1]JU&amp;AJP'!$F$8:$F$303)</f>
        <v>2125000</v>
      </c>
      <c r="G242" s="97">
        <f ca="1">SUMIF('[1]JU&amp;AJP'!$A$8:$G$303,'[1]Buku Besar'!C237,'[1]JU&amp;AJP'!$G$8:$G$303)</f>
        <v>0</v>
      </c>
      <c r="H242" s="43">
        <f ca="1">IF(H241+F242&gt;I241+G242,((H241+F242)-(I241+G242)),0)</f>
        <v>2125000</v>
      </c>
      <c r="I242" s="43">
        <f ca="1">IF(I241+G242&gt;H241+F242,((I241+G242)-(H241+F242)),0)</f>
        <v>0</v>
      </c>
      <c r="K242" s="108"/>
      <c r="L242" s="108"/>
      <c r="M242" s="108"/>
      <c r="N242" s="108"/>
    </row>
    <row r="243" spans="2:14" x14ac:dyDescent="0.2">
      <c r="B243" s="99"/>
      <c r="C243" s="99"/>
      <c r="D243" s="99"/>
      <c r="E243" s="99"/>
      <c r="F243" s="97"/>
      <c r="G243" s="97"/>
      <c r="H243" s="43"/>
      <c r="I243" s="43"/>
      <c r="K243" s="108"/>
      <c r="L243" s="108"/>
      <c r="M243" s="108"/>
      <c r="N243" s="108"/>
    </row>
    <row r="244" spans="2:14" x14ac:dyDescent="0.2">
      <c r="F244" s="100"/>
      <c r="G244" s="100"/>
      <c r="H244" s="100"/>
      <c r="I244" s="100"/>
      <c r="K244" s="108"/>
      <c r="L244" s="108"/>
      <c r="M244" s="108"/>
    </row>
    <row r="245" spans="2:14" x14ac:dyDescent="0.2">
      <c r="B245" s="90" t="s">
        <v>238</v>
      </c>
      <c r="C245" s="91"/>
      <c r="D245" s="99">
        <v>43000</v>
      </c>
      <c r="E245" s="93"/>
      <c r="F245" s="101"/>
      <c r="G245" s="101"/>
      <c r="H245" s="101"/>
      <c r="I245" s="102"/>
      <c r="K245" s="108"/>
      <c r="L245" s="108"/>
      <c r="M245" s="108"/>
    </row>
    <row r="246" spans="2:14" x14ac:dyDescent="0.2">
      <c r="B246" s="90" t="s">
        <v>0</v>
      </c>
      <c r="C246" s="90"/>
      <c r="D246" s="95" t="str">
        <f>VLOOKUP('[1]Buku Besar'!C245,'[1]Master Akun '!$A$11:$D$76,2,FALSE)</f>
        <v>Potongan Penjualan</v>
      </c>
      <c r="E246" s="76"/>
      <c r="F246" s="103"/>
      <c r="G246" s="103"/>
      <c r="H246" s="103"/>
      <c r="I246" s="104"/>
      <c r="K246" s="108"/>
      <c r="L246" s="108"/>
      <c r="M246" s="108"/>
    </row>
    <row r="247" spans="2:14" x14ac:dyDescent="0.2">
      <c r="B247" s="55" t="s">
        <v>186</v>
      </c>
      <c r="C247" s="55" t="s">
        <v>18</v>
      </c>
      <c r="D247" s="55" t="s">
        <v>14</v>
      </c>
      <c r="E247" s="55" t="s">
        <v>187</v>
      </c>
      <c r="F247" s="51" t="s">
        <v>31</v>
      </c>
      <c r="G247" s="51" t="s">
        <v>32</v>
      </c>
      <c r="H247" s="51" t="s">
        <v>188</v>
      </c>
      <c r="I247" s="51"/>
      <c r="K247" s="108"/>
      <c r="L247" s="108"/>
      <c r="M247" s="108"/>
    </row>
    <row r="248" spans="2:14" x14ac:dyDescent="0.2">
      <c r="B248" s="55"/>
      <c r="C248" s="55"/>
      <c r="D248" s="55"/>
      <c r="E248" s="55"/>
      <c r="F248" s="51"/>
      <c r="G248" s="51"/>
      <c r="H248" s="97" t="s">
        <v>31</v>
      </c>
      <c r="I248" s="97" t="s">
        <v>32</v>
      </c>
      <c r="K248" s="108"/>
      <c r="L248" s="108"/>
      <c r="M248" s="108"/>
    </row>
    <row r="249" spans="2:14" x14ac:dyDescent="0.2">
      <c r="B249" s="98">
        <v>42309</v>
      </c>
      <c r="C249" s="99"/>
      <c r="D249" s="99" t="s">
        <v>19</v>
      </c>
      <c r="E249" s="99"/>
      <c r="F249" s="97"/>
      <c r="G249" s="97"/>
      <c r="H249" s="8">
        <f>VLOOKUP('[1]Buku Besar'!C245,'[1]Master Akun '!$A$11:$D$76,3,FALSE)</f>
        <v>0</v>
      </c>
      <c r="I249" s="8">
        <f>VLOOKUP('[1]Buku Besar'!C245,'[1]Master Akun '!$A$11:$D$76,4,FALSE)</f>
        <v>0</v>
      </c>
      <c r="K249" s="108"/>
      <c r="L249" s="108"/>
      <c r="M249" s="108"/>
    </row>
    <row r="250" spans="2:14" x14ac:dyDescent="0.2">
      <c r="B250" s="60" t="s">
        <v>239</v>
      </c>
      <c r="C250" s="99"/>
      <c r="D250" s="99" t="s">
        <v>240</v>
      </c>
      <c r="E250" s="99"/>
      <c r="F250" s="97">
        <f ca="1">SUMIF('[1]JU&amp;AJP'!$A$8:$G$303,'[1]Buku Besar'!C245,'[1]JU&amp;AJP'!$F$8:$F$303)</f>
        <v>950000</v>
      </c>
      <c r="G250" s="97">
        <f ca="1">SUMIF('[1]JU&amp;AJP'!$A$8:$G$303,'[1]Buku Besar'!C245,'[1]JU&amp;AJP'!$G$8:$G$303)</f>
        <v>0</v>
      </c>
      <c r="H250" s="43">
        <f ca="1">IF(H249+F250&gt;I249+G250,((H249+F250)-(I249+G250)),0)</f>
        <v>950000</v>
      </c>
      <c r="I250" s="43">
        <f ca="1">IF(I249+G250&gt;H249+F250,((I249+G250)-(H249+F250)),0)</f>
        <v>0</v>
      </c>
      <c r="K250" s="108"/>
      <c r="L250" s="108"/>
      <c r="M250" s="108"/>
    </row>
    <row r="251" spans="2:14" x14ac:dyDescent="0.2">
      <c r="B251" s="99"/>
      <c r="C251" s="99"/>
      <c r="D251" s="99"/>
      <c r="E251" s="99"/>
      <c r="F251" s="97"/>
      <c r="G251" s="97"/>
      <c r="H251" s="43"/>
      <c r="I251" s="43"/>
      <c r="K251" s="108"/>
      <c r="L251" s="108"/>
      <c r="M251" s="108"/>
    </row>
    <row r="252" spans="2:14" x14ac:dyDescent="0.2">
      <c r="F252" s="100"/>
      <c r="G252" s="100"/>
      <c r="H252" s="100"/>
      <c r="I252" s="100"/>
      <c r="K252" s="108"/>
      <c r="L252" s="108"/>
      <c r="M252" s="108"/>
    </row>
    <row r="253" spans="2:14" x14ac:dyDescent="0.2">
      <c r="B253" s="90" t="s">
        <v>238</v>
      </c>
      <c r="C253" s="91"/>
      <c r="D253" s="99">
        <v>51000</v>
      </c>
      <c r="E253" s="93"/>
      <c r="F253" s="101"/>
      <c r="G253" s="101"/>
      <c r="H253" s="101"/>
      <c r="I253" s="102"/>
      <c r="K253" s="108"/>
      <c r="L253" s="108"/>
      <c r="M253" s="108"/>
    </row>
    <row r="254" spans="2:14" x14ac:dyDescent="0.2">
      <c r="B254" s="90" t="s">
        <v>0</v>
      </c>
      <c r="C254" s="90"/>
      <c r="D254" s="95" t="str">
        <f>VLOOKUP('[1]Buku Besar'!C253,'[1]Master Akun '!$A$11:$D$76,2,FALSE)</f>
        <v>Harga Pokok Penjualan</v>
      </c>
      <c r="E254" s="76"/>
      <c r="F254" s="103"/>
      <c r="G254" s="103"/>
      <c r="H254" s="103"/>
      <c r="I254" s="104"/>
      <c r="K254" s="108"/>
      <c r="L254" s="108"/>
      <c r="M254" s="108"/>
    </row>
    <row r="255" spans="2:14" x14ac:dyDescent="0.2">
      <c r="B255" s="55" t="s">
        <v>186</v>
      </c>
      <c r="C255" s="55" t="s">
        <v>18</v>
      </c>
      <c r="D255" s="55" t="s">
        <v>14</v>
      </c>
      <c r="E255" s="55" t="s">
        <v>187</v>
      </c>
      <c r="F255" s="51" t="s">
        <v>31</v>
      </c>
      <c r="G255" s="51" t="s">
        <v>32</v>
      </c>
      <c r="H255" s="51" t="s">
        <v>188</v>
      </c>
      <c r="I255" s="51"/>
      <c r="K255" s="108"/>
      <c r="L255" s="108"/>
      <c r="M255" s="108"/>
    </row>
    <row r="256" spans="2:14" x14ac:dyDescent="0.2">
      <c r="B256" s="55"/>
      <c r="C256" s="55"/>
      <c r="D256" s="55"/>
      <c r="E256" s="55"/>
      <c r="F256" s="51"/>
      <c r="G256" s="51"/>
      <c r="H256" s="97" t="s">
        <v>31</v>
      </c>
      <c r="I256" s="97" t="s">
        <v>32</v>
      </c>
      <c r="K256" s="108"/>
      <c r="L256" s="108"/>
      <c r="M256" s="108"/>
    </row>
    <row r="257" spans="2:13" x14ac:dyDescent="0.2">
      <c r="B257" s="98">
        <v>42309</v>
      </c>
      <c r="C257" s="99"/>
      <c r="D257" s="99" t="s">
        <v>19</v>
      </c>
      <c r="E257" s="99"/>
      <c r="F257" s="97"/>
      <c r="G257" s="97"/>
      <c r="H257" s="8">
        <f>VLOOKUP('[1]Buku Besar'!C253,'[1]Master Akun '!$A$11:$D$76,3,FALSE)</f>
        <v>0</v>
      </c>
      <c r="I257" s="8">
        <f>VLOOKUP('[1]Buku Besar'!C253,'[1]Master Akun '!$A$11:$D$76,4,FALSE)</f>
        <v>0</v>
      </c>
      <c r="K257" s="108"/>
      <c r="L257" s="108"/>
      <c r="M257" s="108"/>
    </row>
    <row r="258" spans="2:13" x14ac:dyDescent="0.2">
      <c r="B258" s="60" t="s">
        <v>239</v>
      </c>
      <c r="C258" s="99"/>
      <c r="D258" s="99" t="s">
        <v>240</v>
      </c>
      <c r="E258" s="99"/>
      <c r="F258" s="97">
        <f ca="1">SUMIF('[1]JU&amp;AJP'!$A$8:$G$303,'[1]Buku Besar'!C253,'[1]JU&amp;AJP'!$F$8:$F$303)</f>
        <v>118065000</v>
      </c>
      <c r="G258" s="97">
        <f ca="1">SUMIF('[1]JU&amp;AJP'!$A$8:$G$303,'[1]Buku Besar'!C253,'[1]JU&amp;AJP'!$G$8:$G$303)</f>
        <v>1725000</v>
      </c>
      <c r="H258" s="43">
        <f ca="1">IF(H257+F258&gt;I257+G258,((H257+F258)-(I257+G258)),0)</f>
        <v>116340000</v>
      </c>
      <c r="I258" s="43">
        <f ca="1">IF(I257+G258&gt;H257+F258,((I257+G258)-(H257+F258)),0)</f>
        <v>0</v>
      </c>
      <c r="K258" s="108"/>
      <c r="L258" s="108"/>
      <c r="M258" s="108"/>
    </row>
    <row r="259" spans="2:13" x14ac:dyDescent="0.2">
      <c r="B259" s="99"/>
      <c r="C259" s="99"/>
      <c r="D259" s="99"/>
      <c r="E259" s="99"/>
      <c r="F259" s="97"/>
      <c r="G259" s="97"/>
      <c r="H259" s="43"/>
      <c r="I259" s="43"/>
      <c r="K259" s="108"/>
      <c r="L259" s="108"/>
      <c r="M259" s="108"/>
    </row>
    <row r="260" spans="2:13" x14ac:dyDescent="0.2">
      <c r="F260" s="100"/>
      <c r="G260" s="100"/>
      <c r="H260" s="100"/>
      <c r="I260" s="100"/>
      <c r="K260" s="108"/>
      <c r="L260" s="108"/>
      <c r="M260" s="108"/>
    </row>
    <row r="261" spans="2:13" x14ac:dyDescent="0.2">
      <c r="B261" s="90" t="s">
        <v>238</v>
      </c>
      <c r="C261" s="91"/>
      <c r="D261" s="99">
        <v>61001</v>
      </c>
      <c r="E261" s="93"/>
      <c r="F261" s="101"/>
      <c r="G261" s="101"/>
      <c r="H261" s="101"/>
      <c r="I261" s="102"/>
      <c r="K261" s="108"/>
      <c r="L261" s="108"/>
      <c r="M261" s="108"/>
    </row>
    <row r="262" spans="2:13" x14ac:dyDescent="0.2">
      <c r="B262" s="90" t="s">
        <v>0</v>
      </c>
      <c r="C262" s="90"/>
      <c r="D262" s="95" t="str">
        <f>VLOOKUP('[1]Buku Besar'!C261,'[1]Master Akun '!$A$11:$D$76,2,FALSE)</f>
        <v>Beban gaji Karyawan</v>
      </c>
      <c r="E262" s="76"/>
      <c r="F262" s="103"/>
      <c r="G262" s="103"/>
      <c r="H262" s="103"/>
      <c r="I262" s="104"/>
      <c r="K262" s="108"/>
      <c r="L262" s="108"/>
      <c r="M262" s="108"/>
    </row>
    <row r="263" spans="2:13" x14ac:dyDescent="0.2">
      <c r="B263" s="55" t="s">
        <v>186</v>
      </c>
      <c r="C263" s="55" t="s">
        <v>18</v>
      </c>
      <c r="D263" s="55" t="s">
        <v>14</v>
      </c>
      <c r="E263" s="55" t="s">
        <v>187</v>
      </c>
      <c r="F263" s="51" t="s">
        <v>31</v>
      </c>
      <c r="G263" s="51" t="s">
        <v>32</v>
      </c>
      <c r="H263" s="51" t="s">
        <v>188</v>
      </c>
      <c r="I263" s="51"/>
      <c r="K263" s="108"/>
      <c r="L263" s="108"/>
      <c r="M263" s="108"/>
    </row>
    <row r="264" spans="2:13" x14ac:dyDescent="0.2">
      <c r="B264" s="55"/>
      <c r="C264" s="55"/>
      <c r="D264" s="55"/>
      <c r="E264" s="55"/>
      <c r="F264" s="51"/>
      <c r="G264" s="51"/>
      <c r="H264" s="97" t="s">
        <v>31</v>
      </c>
      <c r="I264" s="97" t="s">
        <v>32</v>
      </c>
      <c r="K264" s="108"/>
      <c r="L264" s="108"/>
      <c r="M264" s="108"/>
    </row>
    <row r="265" spans="2:13" x14ac:dyDescent="0.2">
      <c r="B265" s="98">
        <v>42309</v>
      </c>
      <c r="C265" s="99"/>
      <c r="D265" s="99" t="s">
        <v>19</v>
      </c>
      <c r="E265" s="99"/>
      <c r="F265" s="97"/>
      <c r="G265" s="97"/>
      <c r="H265" s="8">
        <f>VLOOKUP('[1]Buku Besar'!C261,'[1]Master Akun '!$A$11:$D$76,3,FALSE)</f>
        <v>0</v>
      </c>
      <c r="I265" s="8">
        <f>VLOOKUP('[1]Buku Besar'!C261,'[1]Master Akun '!$A$11:$D$76,4,FALSE)</f>
        <v>0</v>
      </c>
      <c r="K265" s="108"/>
      <c r="L265" s="108"/>
      <c r="M265" s="108"/>
    </row>
    <row r="266" spans="2:13" x14ac:dyDescent="0.2">
      <c r="B266" s="60" t="s">
        <v>239</v>
      </c>
      <c r="C266" s="99"/>
      <c r="D266" s="99" t="s">
        <v>240</v>
      </c>
      <c r="E266" s="99"/>
      <c r="F266" s="97">
        <f ca="1">SUMIF('[1]JU&amp;AJP'!$A$8:$G$303,'[1]Buku Besar'!C261,'[1]JU&amp;AJP'!$F$8:$F$303)</f>
        <v>14500000</v>
      </c>
      <c r="G266" s="97">
        <f ca="1">SUMIF('[1]JU&amp;AJP'!$A$8:$G$303,'[1]Buku Besar'!C261,'[1]JU&amp;AJP'!$G$8:$G$303)</f>
        <v>0</v>
      </c>
      <c r="H266" s="43">
        <f ca="1">IF(H265+F266&gt;I265+G266,((H265+F266)-(I265+G266)),0)</f>
        <v>14500000</v>
      </c>
      <c r="I266" s="43">
        <f ca="1">IF(I265+G266&gt;H265+F266,((I265+G266)-(H265+F266)),0)</f>
        <v>0</v>
      </c>
      <c r="K266" s="108"/>
      <c r="L266" s="108"/>
      <c r="M266" s="108"/>
    </row>
    <row r="267" spans="2:13" x14ac:dyDescent="0.2">
      <c r="B267" s="99"/>
      <c r="C267" s="99"/>
      <c r="D267" s="99"/>
      <c r="E267" s="99"/>
      <c r="F267" s="97"/>
      <c r="G267" s="97"/>
      <c r="H267" s="43"/>
      <c r="I267" s="43"/>
      <c r="K267" s="108"/>
      <c r="L267" s="108"/>
      <c r="M267" s="108"/>
    </row>
    <row r="268" spans="2:13" x14ac:dyDescent="0.2">
      <c r="F268" s="100"/>
      <c r="G268" s="100"/>
      <c r="H268" s="100"/>
      <c r="I268" s="100"/>
      <c r="K268" s="108"/>
      <c r="L268" s="108"/>
      <c r="M268" s="108"/>
    </row>
    <row r="269" spans="2:13" x14ac:dyDescent="0.2">
      <c r="B269" s="90" t="s">
        <v>238</v>
      </c>
      <c r="C269" s="91"/>
      <c r="D269" s="99">
        <v>61002</v>
      </c>
      <c r="E269" s="93"/>
      <c r="F269" s="101"/>
      <c r="G269" s="101"/>
      <c r="H269" s="101"/>
      <c r="I269" s="102"/>
      <c r="K269" s="108"/>
      <c r="L269" s="108"/>
      <c r="M269" s="108"/>
    </row>
    <row r="270" spans="2:13" x14ac:dyDescent="0.2">
      <c r="B270" s="90" t="s">
        <v>0</v>
      </c>
      <c r="C270" s="90"/>
      <c r="D270" s="95" t="str">
        <f>VLOOKUP('[1]Buku Besar'!C269,'[1]Master Akun '!$A$11:$D$76,2,FALSE)</f>
        <v>Beban sewa</v>
      </c>
      <c r="E270" s="76"/>
      <c r="F270" s="103"/>
      <c r="G270" s="103"/>
      <c r="H270" s="103"/>
      <c r="I270" s="104"/>
      <c r="K270" s="108"/>
      <c r="L270" s="108"/>
      <c r="M270" s="108"/>
    </row>
    <row r="271" spans="2:13" x14ac:dyDescent="0.2">
      <c r="B271" s="55" t="s">
        <v>186</v>
      </c>
      <c r="C271" s="55" t="s">
        <v>18</v>
      </c>
      <c r="D271" s="55" t="s">
        <v>14</v>
      </c>
      <c r="E271" s="55" t="s">
        <v>187</v>
      </c>
      <c r="F271" s="51" t="s">
        <v>31</v>
      </c>
      <c r="G271" s="51" t="s">
        <v>32</v>
      </c>
      <c r="H271" s="51" t="s">
        <v>188</v>
      </c>
      <c r="I271" s="51"/>
      <c r="K271" s="108"/>
      <c r="L271" s="108"/>
      <c r="M271" s="108"/>
    </row>
    <row r="272" spans="2:13" x14ac:dyDescent="0.2">
      <c r="B272" s="55"/>
      <c r="C272" s="55"/>
      <c r="D272" s="55"/>
      <c r="E272" s="55"/>
      <c r="F272" s="51"/>
      <c r="G272" s="51"/>
      <c r="H272" s="97" t="s">
        <v>31</v>
      </c>
      <c r="I272" s="97" t="s">
        <v>32</v>
      </c>
      <c r="K272" s="108"/>
      <c r="L272" s="108"/>
      <c r="M272" s="108"/>
    </row>
    <row r="273" spans="2:13" x14ac:dyDescent="0.2">
      <c r="B273" s="98">
        <v>42309</v>
      </c>
      <c r="C273" s="99"/>
      <c r="D273" s="99" t="s">
        <v>19</v>
      </c>
      <c r="E273" s="99"/>
      <c r="F273" s="97"/>
      <c r="G273" s="97"/>
      <c r="H273" s="8">
        <f>VLOOKUP('[1]Buku Besar'!C269,'[1]Master Akun '!$A$11:$D$76,3,FALSE)</f>
        <v>0</v>
      </c>
      <c r="I273" s="8">
        <f>VLOOKUP('[1]Buku Besar'!C269,'[1]Master Akun '!$A$11:$D$76,4,FALSE)</f>
        <v>0</v>
      </c>
      <c r="K273" s="108"/>
      <c r="L273" s="108"/>
      <c r="M273" s="108"/>
    </row>
    <row r="274" spans="2:13" x14ac:dyDescent="0.2">
      <c r="B274" s="60" t="s">
        <v>239</v>
      </c>
      <c r="C274" s="99"/>
      <c r="D274" s="99" t="s">
        <v>240</v>
      </c>
      <c r="E274" s="99"/>
      <c r="F274" s="97">
        <f ca="1">SUMIF('[1]JU&amp;AJP'!$A$8:$G$303,'[1]Buku Besar'!C269,'[1]JU&amp;AJP'!$F$8:$F$303)</f>
        <v>2750000</v>
      </c>
      <c r="G274" s="97">
        <f ca="1">SUMIF('[1]JU&amp;AJP'!$A$8:$G$303,'[1]Buku Besar'!C269,'[1]JU&amp;AJP'!$G$8:$G$303)</f>
        <v>0</v>
      </c>
      <c r="H274" s="43">
        <f ca="1">IF(H273+F274&gt;I273+G274,((H273+F274)-(I273+G274)),0)</f>
        <v>2750000</v>
      </c>
      <c r="I274" s="43">
        <f ca="1">IF(I273+G274&gt;H273+F274,((I273+G274)-(H273+F274)),0)</f>
        <v>0</v>
      </c>
      <c r="K274" s="108"/>
      <c r="L274" s="108"/>
      <c r="M274" s="108"/>
    </row>
    <row r="275" spans="2:13" x14ac:dyDescent="0.2">
      <c r="B275" s="99"/>
      <c r="C275" s="99"/>
      <c r="D275" s="99"/>
      <c r="E275" s="99"/>
      <c r="F275" s="97"/>
      <c r="G275" s="97"/>
      <c r="H275" s="43"/>
      <c r="I275" s="43"/>
      <c r="K275" s="108"/>
      <c r="L275" s="108"/>
      <c r="M275" s="108"/>
    </row>
    <row r="276" spans="2:13" x14ac:dyDescent="0.2">
      <c r="F276" s="100"/>
      <c r="G276" s="100"/>
      <c r="H276" s="100"/>
      <c r="I276" s="100"/>
      <c r="K276" s="108"/>
      <c r="L276" s="108"/>
      <c r="M276" s="108"/>
    </row>
    <row r="277" spans="2:13" x14ac:dyDescent="0.2">
      <c r="B277" s="90" t="s">
        <v>238</v>
      </c>
      <c r="C277" s="91"/>
      <c r="D277" s="99">
        <v>61003</v>
      </c>
      <c r="E277" s="93"/>
      <c r="F277" s="101"/>
      <c r="G277" s="101"/>
      <c r="H277" s="101"/>
      <c r="I277" s="102"/>
      <c r="K277" s="108"/>
      <c r="L277" s="108"/>
      <c r="M277" s="108"/>
    </row>
    <row r="278" spans="2:13" x14ac:dyDescent="0.2">
      <c r="B278" s="90" t="s">
        <v>0</v>
      </c>
      <c r="C278" s="90"/>
      <c r="D278" s="95" t="str">
        <f>VLOOKUP('[1]Buku Besar'!C277,'[1]Master Akun '!$A$11:$D$76,2,FALSE)</f>
        <v>Beban Piutang Tak Tertagih</v>
      </c>
      <c r="E278" s="76"/>
      <c r="F278" s="103"/>
      <c r="G278" s="103"/>
      <c r="H278" s="103"/>
      <c r="I278" s="104"/>
      <c r="K278" s="108"/>
      <c r="L278" s="108"/>
      <c r="M278" s="108"/>
    </row>
    <row r="279" spans="2:13" x14ac:dyDescent="0.2">
      <c r="B279" s="55" t="s">
        <v>186</v>
      </c>
      <c r="C279" s="55" t="s">
        <v>18</v>
      </c>
      <c r="D279" s="55" t="s">
        <v>14</v>
      </c>
      <c r="E279" s="55" t="s">
        <v>187</v>
      </c>
      <c r="F279" s="51" t="s">
        <v>31</v>
      </c>
      <c r="G279" s="51" t="s">
        <v>32</v>
      </c>
      <c r="H279" s="51" t="s">
        <v>188</v>
      </c>
      <c r="I279" s="51"/>
      <c r="K279" s="108"/>
      <c r="L279" s="108"/>
      <c r="M279" s="108"/>
    </row>
    <row r="280" spans="2:13" x14ac:dyDescent="0.2">
      <c r="B280" s="55"/>
      <c r="C280" s="55"/>
      <c r="D280" s="55"/>
      <c r="E280" s="55"/>
      <c r="F280" s="51"/>
      <c r="G280" s="51"/>
      <c r="H280" s="97" t="s">
        <v>31</v>
      </c>
      <c r="I280" s="97" t="s">
        <v>32</v>
      </c>
      <c r="K280" s="108"/>
      <c r="L280" s="108"/>
      <c r="M280" s="108"/>
    </row>
    <row r="281" spans="2:13" x14ac:dyDescent="0.2">
      <c r="B281" s="98">
        <v>42309</v>
      </c>
      <c r="C281" s="99"/>
      <c r="D281" s="99" t="s">
        <v>19</v>
      </c>
      <c r="E281" s="99"/>
      <c r="F281" s="97"/>
      <c r="G281" s="97"/>
      <c r="H281" s="8">
        <f>VLOOKUP('[1]Buku Besar'!C277,'[1]Master Akun '!$A$11:$D$76,3,FALSE)</f>
        <v>0</v>
      </c>
      <c r="I281" s="8">
        <f>VLOOKUP('[1]Buku Besar'!C277,'[1]Master Akun '!$A$11:$D$76,4,FALSE)</f>
        <v>0</v>
      </c>
      <c r="K281" s="108"/>
      <c r="L281" s="108"/>
      <c r="M281" s="108"/>
    </row>
    <row r="282" spans="2:13" x14ac:dyDescent="0.2">
      <c r="B282" s="60" t="s">
        <v>239</v>
      </c>
      <c r="C282" s="99"/>
      <c r="D282" s="99" t="s">
        <v>240</v>
      </c>
      <c r="E282" s="99"/>
      <c r="F282" s="97">
        <f ca="1">SUMIF('[1]JU&amp;AJP'!$A$8:$G$303,'[1]Buku Besar'!C277,'[1]JU&amp;AJP'!$F$8:$F$303)</f>
        <v>2375000</v>
      </c>
      <c r="G282" s="97">
        <f ca="1">SUMIF('[1]JU&amp;AJP'!$A$8:$G$303,'[1]Buku Besar'!C277,'[1]JU&amp;AJP'!$G$8:$G$303)</f>
        <v>0</v>
      </c>
      <c r="H282" s="43">
        <f ca="1">IF(H281+F282&gt;I281+G282,((H281+F282)-(I281+G282)),0)</f>
        <v>2375000</v>
      </c>
      <c r="I282" s="43">
        <f ca="1">IF(I281+G282&gt;H281+F282,((I281+G282)-(H281+F282)),0)</f>
        <v>0</v>
      </c>
      <c r="K282" s="108"/>
      <c r="L282" s="108"/>
      <c r="M282" s="108"/>
    </row>
    <row r="283" spans="2:13" x14ac:dyDescent="0.2">
      <c r="B283" s="99"/>
      <c r="C283" s="99"/>
      <c r="D283" s="99"/>
      <c r="E283" s="99"/>
      <c r="F283" s="97"/>
      <c r="G283" s="97"/>
      <c r="H283" s="43"/>
      <c r="I283" s="43"/>
      <c r="K283" s="108"/>
      <c r="L283" s="108"/>
      <c r="M283" s="108"/>
    </row>
    <row r="284" spans="2:13" x14ac:dyDescent="0.2">
      <c r="F284" s="100"/>
      <c r="G284" s="100"/>
      <c r="H284" s="100"/>
      <c r="I284" s="100"/>
      <c r="K284" s="108"/>
      <c r="L284" s="108"/>
      <c r="M284" s="108"/>
    </row>
    <row r="285" spans="2:13" x14ac:dyDescent="0.2">
      <c r="B285" s="90" t="s">
        <v>238</v>
      </c>
      <c r="C285" s="91"/>
      <c r="D285" s="99">
        <v>61004</v>
      </c>
      <c r="E285" s="93"/>
      <c r="F285" s="101"/>
      <c r="G285" s="101"/>
      <c r="H285" s="101"/>
      <c r="I285" s="102"/>
      <c r="K285" s="108"/>
      <c r="L285" s="108"/>
      <c r="M285" s="108"/>
    </row>
    <row r="286" spans="2:13" x14ac:dyDescent="0.2">
      <c r="B286" s="90" t="s">
        <v>0</v>
      </c>
      <c r="C286" s="90"/>
      <c r="D286" s="95" t="str">
        <f>VLOOKUP('[1]Buku Besar'!C285,'[1]Master Akun '!$A$11:$D$76,2,FALSE)</f>
        <v>Beban Listrik</v>
      </c>
      <c r="E286" s="76"/>
      <c r="F286" s="103"/>
      <c r="G286" s="103"/>
      <c r="H286" s="103"/>
      <c r="I286" s="104"/>
      <c r="K286" s="108"/>
      <c r="L286" s="108"/>
      <c r="M286" s="108"/>
    </row>
    <row r="287" spans="2:13" x14ac:dyDescent="0.2">
      <c r="B287" s="55" t="s">
        <v>186</v>
      </c>
      <c r="C287" s="55" t="s">
        <v>18</v>
      </c>
      <c r="D287" s="55" t="s">
        <v>14</v>
      </c>
      <c r="E287" s="55" t="s">
        <v>187</v>
      </c>
      <c r="F287" s="51" t="s">
        <v>31</v>
      </c>
      <c r="G287" s="51" t="s">
        <v>32</v>
      </c>
      <c r="H287" s="51" t="s">
        <v>188</v>
      </c>
      <c r="I287" s="51"/>
      <c r="K287" s="108"/>
      <c r="L287" s="108"/>
      <c r="M287" s="108"/>
    </row>
    <row r="288" spans="2:13" x14ac:dyDescent="0.2">
      <c r="B288" s="55"/>
      <c r="C288" s="55"/>
      <c r="D288" s="55"/>
      <c r="E288" s="55"/>
      <c r="F288" s="51"/>
      <c r="G288" s="51"/>
      <c r="H288" s="97" t="s">
        <v>31</v>
      </c>
      <c r="I288" s="97" t="s">
        <v>32</v>
      </c>
      <c r="K288" s="108"/>
      <c r="L288" s="108"/>
      <c r="M288" s="108"/>
    </row>
    <row r="289" spans="2:13" x14ac:dyDescent="0.2">
      <c r="B289" s="98">
        <v>42309</v>
      </c>
      <c r="C289" s="99"/>
      <c r="D289" s="99" t="s">
        <v>19</v>
      </c>
      <c r="E289" s="99"/>
      <c r="F289" s="97"/>
      <c r="G289" s="97"/>
      <c r="H289" s="8">
        <f>VLOOKUP('[1]Buku Besar'!C285,'[1]Master Akun '!$A$11:$D$76,3,FALSE)</f>
        <v>0</v>
      </c>
      <c r="I289" s="8">
        <f>VLOOKUP('[1]Buku Besar'!C285,'[1]Master Akun '!$A$11:$D$76,4,FALSE)</f>
        <v>0</v>
      </c>
      <c r="K289" s="108"/>
      <c r="L289" s="108"/>
      <c r="M289" s="108"/>
    </row>
    <row r="290" spans="2:13" x14ac:dyDescent="0.2">
      <c r="B290" s="60" t="s">
        <v>239</v>
      </c>
      <c r="C290" s="99"/>
      <c r="D290" s="99" t="s">
        <v>240</v>
      </c>
      <c r="E290" s="99"/>
      <c r="F290" s="97">
        <f ca="1">SUMIF('[1]JU&amp;AJP'!$A$8:$G$303,'[1]Buku Besar'!C285,'[1]JU&amp;AJP'!$F$8:$F$303)</f>
        <v>175000</v>
      </c>
      <c r="G290" s="97">
        <f ca="1">SUMIF('[1]JU&amp;AJP'!$A$8:$G$303,'[1]Buku Besar'!C285,'[1]JU&amp;AJP'!$G$8:$G$303)</f>
        <v>0</v>
      </c>
      <c r="H290" s="43">
        <f ca="1">IF(H289+F290&gt;I289+G290,((H289+F290)-(I289+G290)),0)</f>
        <v>175000</v>
      </c>
      <c r="I290" s="43">
        <f ca="1">IF(I289+G290&gt;H289+F290,((I289+G290)-(H289+F290)),0)</f>
        <v>0</v>
      </c>
      <c r="K290" s="108"/>
      <c r="L290" s="108"/>
      <c r="M290" s="108"/>
    </row>
    <row r="291" spans="2:13" x14ac:dyDescent="0.2">
      <c r="B291" s="99"/>
      <c r="C291" s="99"/>
      <c r="D291" s="99"/>
      <c r="E291" s="99"/>
      <c r="F291" s="97"/>
      <c r="G291" s="97"/>
      <c r="H291" s="43"/>
      <c r="I291" s="43"/>
      <c r="K291" s="108"/>
      <c r="L291" s="108"/>
      <c r="M291" s="108"/>
    </row>
    <row r="292" spans="2:13" x14ac:dyDescent="0.2">
      <c r="F292" s="100"/>
      <c r="G292" s="100"/>
      <c r="H292" s="100"/>
      <c r="I292" s="100"/>
      <c r="K292" s="108"/>
      <c r="L292" s="108"/>
      <c r="M292" s="108"/>
    </row>
    <row r="293" spans="2:13" x14ac:dyDescent="0.2">
      <c r="B293" s="90" t="s">
        <v>238</v>
      </c>
      <c r="C293" s="91"/>
      <c r="D293" s="99">
        <v>61005</v>
      </c>
      <c r="E293" s="93"/>
      <c r="F293" s="101"/>
      <c r="G293" s="101"/>
      <c r="H293" s="101"/>
      <c r="I293" s="102"/>
      <c r="K293" s="108"/>
      <c r="L293" s="108"/>
      <c r="M293" s="108"/>
    </row>
    <row r="294" spans="2:13" x14ac:dyDescent="0.2">
      <c r="B294" s="90" t="s">
        <v>0</v>
      </c>
      <c r="C294" s="90"/>
      <c r="D294" s="95" t="str">
        <f>VLOOKUP('[1]Buku Besar'!C293,'[1]Master Akun '!$A$11:$D$76,2,FALSE)</f>
        <v>Beban Telepon</v>
      </c>
      <c r="E294" s="76"/>
      <c r="F294" s="103"/>
      <c r="G294" s="103"/>
      <c r="H294" s="103"/>
      <c r="I294" s="104"/>
      <c r="K294" s="108"/>
      <c r="L294" s="108"/>
      <c r="M294" s="108"/>
    </row>
    <row r="295" spans="2:13" x14ac:dyDescent="0.2">
      <c r="B295" s="55" t="s">
        <v>186</v>
      </c>
      <c r="C295" s="55" t="s">
        <v>18</v>
      </c>
      <c r="D295" s="55" t="s">
        <v>14</v>
      </c>
      <c r="E295" s="55" t="s">
        <v>187</v>
      </c>
      <c r="F295" s="51" t="s">
        <v>31</v>
      </c>
      <c r="G295" s="51" t="s">
        <v>32</v>
      </c>
      <c r="H295" s="51" t="s">
        <v>188</v>
      </c>
      <c r="I295" s="51"/>
      <c r="K295" s="108"/>
      <c r="L295" s="108"/>
      <c r="M295" s="108"/>
    </row>
    <row r="296" spans="2:13" x14ac:dyDescent="0.2">
      <c r="B296" s="55"/>
      <c r="C296" s="55"/>
      <c r="D296" s="55"/>
      <c r="E296" s="55"/>
      <c r="F296" s="51"/>
      <c r="G296" s="51"/>
      <c r="H296" s="97" t="s">
        <v>31</v>
      </c>
      <c r="I296" s="97" t="s">
        <v>32</v>
      </c>
      <c r="K296" s="108"/>
      <c r="L296" s="108"/>
      <c r="M296" s="108"/>
    </row>
    <row r="297" spans="2:13" x14ac:dyDescent="0.2">
      <c r="B297" s="98">
        <v>42309</v>
      </c>
      <c r="C297" s="99"/>
      <c r="D297" s="99" t="s">
        <v>19</v>
      </c>
      <c r="E297" s="99"/>
      <c r="F297" s="97"/>
      <c r="G297" s="97"/>
      <c r="H297" s="8">
        <f>VLOOKUP('[1]Buku Besar'!C293,'[1]Master Akun '!$A$11:$D$76,3,FALSE)</f>
        <v>0</v>
      </c>
      <c r="I297" s="8">
        <f>VLOOKUP('[1]Buku Besar'!C293,'[1]Master Akun '!$A$11:$D$76,4,FALSE)</f>
        <v>0</v>
      </c>
      <c r="K297" s="108"/>
      <c r="L297" s="108"/>
      <c r="M297" s="108"/>
    </row>
    <row r="298" spans="2:13" x14ac:dyDescent="0.2">
      <c r="B298" s="60" t="s">
        <v>239</v>
      </c>
      <c r="C298" s="99"/>
      <c r="D298" s="99" t="s">
        <v>240</v>
      </c>
      <c r="E298" s="99"/>
      <c r="F298" s="97">
        <f ca="1">SUMIF('[1]JU&amp;AJP'!$A$8:$G$303,'[1]Buku Besar'!C293,'[1]JU&amp;AJP'!$F$8:$F$303)</f>
        <v>212500</v>
      </c>
      <c r="G298" s="97">
        <f ca="1">SUMIF('[1]JU&amp;AJP'!$A$8:$G$303,'[1]Buku Besar'!C293,'[1]JU&amp;AJP'!$G$8:$G$303)</f>
        <v>0</v>
      </c>
      <c r="H298" s="43">
        <f ca="1">IF(H297+F298&gt;I297+G298,((H297+F298)-(I297+G298)),0)</f>
        <v>212500</v>
      </c>
      <c r="I298" s="43">
        <f ca="1">IF(I297+G298&gt;H297+F298,((I297+G298)-(H297+F298)),0)</f>
        <v>0</v>
      </c>
      <c r="K298" s="108"/>
      <c r="L298" s="108"/>
      <c r="M298" s="108"/>
    </row>
    <row r="299" spans="2:13" x14ac:dyDescent="0.2">
      <c r="B299" s="99"/>
      <c r="C299" s="99"/>
      <c r="D299" s="99"/>
      <c r="E299" s="99"/>
      <c r="F299" s="97"/>
      <c r="G299" s="97"/>
      <c r="H299" s="43"/>
      <c r="I299" s="43"/>
      <c r="K299" s="108"/>
      <c r="L299" s="108"/>
      <c r="M299" s="108"/>
    </row>
    <row r="300" spans="2:13" x14ac:dyDescent="0.2">
      <c r="F300" s="100"/>
      <c r="G300" s="100"/>
      <c r="H300" s="100"/>
      <c r="I300" s="100"/>
      <c r="K300" s="108"/>
      <c r="L300" s="108"/>
      <c r="M300" s="108"/>
    </row>
    <row r="301" spans="2:13" x14ac:dyDescent="0.2">
      <c r="B301" s="90" t="s">
        <v>238</v>
      </c>
      <c r="C301" s="91"/>
      <c r="D301" s="99">
        <v>61006</v>
      </c>
      <c r="E301" s="93"/>
      <c r="F301" s="101"/>
      <c r="G301" s="101"/>
      <c r="H301" s="101"/>
      <c r="I301" s="102"/>
      <c r="K301" s="108"/>
      <c r="L301" s="108"/>
      <c r="M301" s="108"/>
    </row>
    <row r="302" spans="2:13" x14ac:dyDescent="0.2">
      <c r="B302" s="90" t="s">
        <v>0</v>
      </c>
      <c r="C302" s="90"/>
      <c r="D302" s="95" t="str">
        <f>VLOOKUP('[1]Buku Besar'!C301,'[1]Master Akun '!$A$11:$D$76,2,FALSE)</f>
        <v>Beban Penyusutan Peralatan Kantor</v>
      </c>
      <c r="E302" s="76"/>
      <c r="F302" s="103"/>
      <c r="G302" s="103"/>
      <c r="H302" s="103"/>
      <c r="I302" s="104"/>
      <c r="K302" s="108"/>
      <c r="L302" s="108"/>
      <c r="M302" s="108"/>
    </row>
    <row r="303" spans="2:13" x14ac:dyDescent="0.2">
      <c r="B303" s="55" t="s">
        <v>186</v>
      </c>
      <c r="C303" s="55" t="s">
        <v>18</v>
      </c>
      <c r="D303" s="55" t="s">
        <v>14</v>
      </c>
      <c r="E303" s="55" t="s">
        <v>187</v>
      </c>
      <c r="F303" s="51" t="s">
        <v>31</v>
      </c>
      <c r="G303" s="51" t="s">
        <v>32</v>
      </c>
      <c r="H303" s="51" t="s">
        <v>188</v>
      </c>
      <c r="I303" s="51"/>
      <c r="K303" s="108"/>
      <c r="L303" s="108"/>
      <c r="M303" s="108"/>
    </row>
    <row r="304" spans="2:13" x14ac:dyDescent="0.2">
      <c r="B304" s="55"/>
      <c r="C304" s="55"/>
      <c r="D304" s="55"/>
      <c r="E304" s="55"/>
      <c r="F304" s="51"/>
      <c r="G304" s="51"/>
      <c r="H304" s="97" t="s">
        <v>31</v>
      </c>
      <c r="I304" s="97" t="s">
        <v>32</v>
      </c>
      <c r="K304" s="108"/>
      <c r="L304" s="108"/>
      <c r="M304" s="108"/>
    </row>
    <row r="305" spans="2:13" x14ac:dyDescent="0.2">
      <c r="B305" s="98">
        <v>42309</v>
      </c>
      <c r="C305" s="99"/>
      <c r="D305" s="99" t="s">
        <v>19</v>
      </c>
      <c r="E305" s="99"/>
      <c r="F305" s="97"/>
      <c r="G305" s="97"/>
      <c r="H305" s="8">
        <f>VLOOKUP('[1]Buku Besar'!C301,'[1]Master Akun '!$A$11:$D$76,3,FALSE)</f>
        <v>0</v>
      </c>
      <c r="I305" s="8">
        <f>VLOOKUP('[1]Buku Besar'!C301,'[1]Master Akun '!$A$11:$D$76,4,FALSE)</f>
        <v>0</v>
      </c>
      <c r="K305" s="108"/>
      <c r="L305" s="108"/>
      <c r="M305" s="108"/>
    </row>
    <row r="306" spans="2:13" x14ac:dyDescent="0.2">
      <c r="B306" s="60" t="s">
        <v>239</v>
      </c>
      <c r="C306" s="99"/>
      <c r="D306" s="99" t="s">
        <v>240</v>
      </c>
      <c r="E306" s="99"/>
      <c r="F306" s="97">
        <f ca="1">SUMIF('[1]JU&amp;AJP'!$A$8:$G$303,'[1]Buku Besar'!C301,'[1]JU&amp;AJP'!$F$8:$F$303)</f>
        <v>400000</v>
      </c>
      <c r="G306" s="97">
        <f ca="1">SUMIF('[1]JU&amp;AJP'!$A$8:$G$303,'[1]Buku Besar'!C301,'[1]JU&amp;AJP'!$G$8:$G$303)</f>
        <v>0</v>
      </c>
      <c r="H306" s="43">
        <f ca="1">IF(H305+F306&gt;I305+G306,((H305+F306)-(I305+G306)),0)</f>
        <v>400000</v>
      </c>
      <c r="I306" s="43">
        <f ca="1">IF(I305+G306&gt;H305+F306,((I305+G306)-(H305+F306)),0)</f>
        <v>0</v>
      </c>
      <c r="K306" s="108"/>
      <c r="L306" s="108"/>
      <c r="M306" s="108"/>
    </row>
    <row r="307" spans="2:13" x14ac:dyDescent="0.2">
      <c r="B307" s="99"/>
      <c r="C307" s="99"/>
      <c r="D307" s="99"/>
      <c r="E307" s="99"/>
      <c r="F307" s="97"/>
      <c r="G307" s="97"/>
      <c r="H307" s="43"/>
      <c r="I307" s="43"/>
      <c r="K307" s="108"/>
      <c r="L307" s="108"/>
      <c r="M307" s="108"/>
    </row>
    <row r="308" spans="2:13" x14ac:dyDescent="0.2">
      <c r="F308" s="100"/>
      <c r="G308" s="100"/>
      <c r="H308" s="100"/>
      <c r="I308" s="100"/>
      <c r="K308" s="108"/>
      <c r="L308" s="108"/>
      <c r="M308" s="108"/>
    </row>
    <row r="309" spans="2:13" x14ac:dyDescent="0.2">
      <c r="B309" s="90" t="s">
        <v>238</v>
      </c>
      <c r="C309" s="91"/>
      <c r="D309" s="99">
        <v>61007</v>
      </c>
      <c r="E309" s="93"/>
      <c r="F309" s="101"/>
      <c r="G309" s="101"/>
      <c r="H309" s="101"/>
      <c r="I309" s="102"/>
      <c r="K309" s="108"/>
      <c r="L309" s="108"/>
      <c r="M309" s="108"/>
    </row>
    <row r="310" spans="2:13" x14ac:dyDescent="0.2">
      <c r="B310" s="90" t="s">
        <v>0</v>
      </c>
      <c r="C310" s="90"/>
      <c r="D310" s="95" t="str">
        <f>VLOOKUP('[1]Buku Besar'!C309,'[1]Master Akun '!$A$11:$D$76,2,FALSE)</f>
        <v>Beban Penyusutan Kendaraan</v>
      </c>
      <c r="E310" s="76"/>
      <c r="F310" s="103"/>
      <c r="G310" s="103"/>
      <c r="H310" s="103"/>
      <c r="I310" s="104"/>
      <c r="K310" s="108"/>
      <c r="L310" s="108"/>
      <c r="M310" s="108"/>
    </row>
    <row r="311" spans="2:13" x14ac:dyDescent="0.2">
      <c r="B311" s="55" t="s">
        <v>186</v>
      </c>
      <c r="C311" s="55" t="s">
        <v>18</v>
      </c>
      <c r="D311" s="55" t="s">
        <v>14</v>
      </c>
      <c r="E311" s="55" t="s">
        <v>187</v>
      </c>
      <c r="F311" s="51" t="s">
        <v>31</v>
      </c>
      <c r="G311" s="51" t="s">
        <v>32</v>
      </c>
      <c r="H311" s="51" t="s">
        <v>188</v>
      </c>
      <c r="I311" s="51"/>
      <c r="K311" s="108"/>
      <c r="L311" s="108"/>
      <c r="M311" s="108"/>
    </row>
    <row r="312" spans="2:13" x14ac:dyDescent="0.2">
      <c r="B312" s="55"/>
      <c r="C312" s="55"/>
      <c r="D312" s="55"/>
      <c r="E312" s="55"/>
      <c r="F312" s="51"/>
      <c r="G312" s="51"/>
      <c r="H312" s="97" t="s">
        <v>31</v>
      </c>
      <c r="I312" s="97" t="s">
        <v>32</v>
      </c>
      <c r="K312" s="108"/>
      <c r="L312" s="108"/>
      <c r="M312" s="108"/>
    </row>
    <row r="313" spans="2:13" x14ac:dyDescent="0.2">
      <c r="B313" s="98">
        <v>42309</v>
      </c>
      <c r="C313" s="99"/>
      <c r="D313" s="99" t="s">
        <v>19</v>
      </c>
      <c r="E313" s="99"/>
      <c r="F313" s="97"/>
      <c r="G313" s="97"/>
      <c r="H313" s="8">
        <f>VLOOKUP('[1]Buku Besar'!C309,'[1]Master Akun '!$A$11:$D$76,3,FALSE)</f>
        <v>0</v>
      </c>
      <c r="I313" s="8">
        <f>VLOOKUP('[1]Buku Besar'!C309,'[1]Master Akun '!$A$11:$D$76,4,FALSE)</f>
        <v>0</v>
      </c>
      <c r="K313" s="108"/>
      <c r="L313" s="108"/>
      <c r="M313" s="108"/>
    </row>
    <row r="314" spans="2:13" x14ac:dyDescent="0.2">
      <c r="B314" s="60" t="s">
        <v>239</v>
      </c>
      <c r="C314" s="99"/>
      <c r="D314" s="99" t="s">
        <v>240</v>
      </c>
      <c r="E314" s="99"/>
      <c r="F314" s="97">
        <f ca="1">SUMIF('[1]JU&amp;AJP'!$A$8:$G$303,'[1]Buku Besar'!C309,'[1]JU&amp;AJP'!$F$8:$F$303)</f>
        <v>500000</v>
      </c>
      <c r="G314" s="97">
        <f ca="1">SUMIF('[1]JU&amp;AJP'!$A$8:$G$303,'[1]Buku Besar'!C309,'[1]JU&amp;AJP'!$G$8:$G$303)</f>
        <v>0</v>
      </c>
      <c r="H314" s="43">
        <f ca="1">IF(H313+F314&gt;I313+G314,((H313+F314)-(I313+G314)),0)</f>
        <v>500000</v>
      </c>
      <c r="I314" s="43">
        <f ca="1">IF(I313+G314&gt;H313+F314,((I313+G314)-(H313+F314)),0)</f>
        <v>0</v>
      </c>
      <c r="K314" s="108"/>
      <c r="L314" s="108"/>
      <c r="M314" s="108"/>
    </row>
    <row r="315" spans="2:13" x14ac:dyDescent="0.2">
      <c r="B315" s="99"/>
      <c r="C315" s="99"/>
      <c r="D315" s="99"/>
      <c r="E315" s="99"/>
      <c r="F315" s="97"/>
      <c r="G315" s="97"/>
      <c r="H315" s="43"/>
      <c r="I315" s="43"/>
      <c r="K315" s="108"/>
      <c r="L315" s="108"/>
      <c r="M315" s="108"/>
    </row>
    <row r="316" spans="2:13" x14ac:dyDescent="0.2">
      <c r="F316" s="100"/>
      <c r="G316" s="100"/>
      <c r="H316" s="100"/>
      <c r="I316" s="100"/>
      <c r="K316" s="108"/>
      <c r="L316" s="108"/>
      <c r="M316" s="108"/>
    </row>
    <row r="317" spans="2:13" x14ac:dyDescent="0.2">
      <c r="B317" s="90" t="s">
        <v>238</v>
      </c>
      <c r="C317" s="91"/>
      <c r="D317" s="99">
        <v>61008</v>
      </c>
      <c r="E317" s="93"/>
      <c r="F317" s="101"/>
      <c r="G317" s="101"/>
      <c r="H317" s="101"/>
      <c r="I317" s="102"/>
      <c r="K317" s="108"/>
      <c r="L317" s="108"/>
      <c r="M317" s="108"/>
    </row>
    <row r="318" spans="2:13" x14ac:dyDescent="0.2">
      <c r="B318" s="90" t="s">
        <v>0</v>
      </c>
      <c r="C318" s="90"/>
      <c r="D318" s="95" t="str">
        <f>VLOOKUP('[1]Buku Besar'!C317,'[1]Master Akun '!$A$11:$D$76,2,FALSE)</f>
        <v>Beban Pemasaran</v>
      </c>
      <c r="E318" s="76"/>
      <c r="F318" s="103"/>
      <c r="G318" s="103"/>
      <c r="H318" s="103"/>
      <c r="I318" s="104"/>
      <c r="K318" s="108"/>
      <c r="L318" s="108"/>
      <c r="M318" s="108"/>
    </row>
    <row r="319" spans="2:13" x14ac:dyDescent="0.2">
      <c r="B319" s="55" t="s">
        <v>186</v>
      </c>
      <c r="C319" s="55" t="s">
        <v>18</v>
      </c>
      <c r="D319" s="55" t="s">
        <v>14</v>
      </c>
      <c r="E319" s="55" t="s">
        <v>187</v>
      </c>
      <c r="F319" s="51" t="s">
        <v>31</v>
      </c>
      <c r="G319" s="51" t="s">
        <v>32</v>
      </c>
      <c r="H319" s="51" t="s">
        <v>188</v>
      </c>
      <c r="I319" s="51"/>
      <c r="K319" s="108"/>
      <c r="L319" s="108"/>
      <c r="M319" s="108"/>
    </row>
    <row r="320" spans="2:13" x14ac:dyDescent="0.2">
      <c r="B320" s="55"/>
      <c r="C320" s="55"/>
      <c r="D320" s="55"/>
      <c r="E320" s="55"/>
      <c r="F320" s="51"/>
      <c r="G320" s="51"/>
      <c r="H320" s="97" t="s">
        <v>31</v>
      </c>
      <c r="I320" s="97" t="s">
        <v>32</v>
      </c>
      <c r="K320" s="108"/>
      <c r="L320" s="108"/>
      <c r="M320" s="108"/>
    </row>
    <row r="321" spans="2:13" x14ac:dyDescent="0.2">
      <c r="B321" s="98">
        <v>42309</v>
      </c>
      <c r="C321" s="99"/>
      <c r="D321" s="99" t="s">
        <v>19</v>
      </c>
      <c r="E321" s="99"/>
      <c r="F321" s="97"/>
      <c r="G321" s="97"/>
      <c r="H321" s="8">
        <f>VLOOKUP('[1]Buku Besar'!C317,'[1]Master Akun '!$A$11:$D$76,3,FALSE)</f>
        <v>0</v>
      </c>
      <c r="I321" s="8">
        <f>VLOOKUP('[1]Buku Besar'!C317,'[1]Master Akun '!$A$11:$D$76,4,FALSE)</f>
        <v>0</v>
      </c>
      <c r="K321" s="108"/>
      <c r="L321" s="108"/>
      <c r="M321" s="108"/>
    </row>
    <row r="322" spans="2:13" x14ac:dyDescent="0.2">
      <c r="B322" s="60" t="s">
        <v>239</v>
      </c>
      <c r="C322" s="99"/>
      <c r="D322" s="99" t="s">
        <v>240</v>
      </c>
      <c r="E322" s="99"/>
      <c r="F322" s="97">
        <f ca="1">SUMIF('[1]JU&amp;AJP'!$A$8:$G$303,'[1]Buku Besar'!C317,'[1]JU&amp;AJP'!$F$8:$F$303)</f>
        <v>750000</v>
      </c>
      <c r="G322" s="97">
        <f ca="1">SUMIF('[1]JU&amp;AJP'!$A$8:$G$303,'[1]Buku Besar'!C317,'[1]JU&amp;AJP'!$G$8:$G$303)</f>
        <v>0</v>
      </c>
      <c r="H322" s="43">
        <f ca="1">IF(H321+F322&gt;I321+G322,((H321+F322)-(I321+G322)),0)</f>
        <v>750000</v>
      </c>
      <c r="I322" s="43">
        <f ca="1">IF(I321+G322&gt;H321+F322,((I321+G322)-(H321+F322)),0)</f>
        <v>0</v>
      </c>
      <c r="K322" s="108"/>
      <c r="L322" s="108"/>
      <c r="M322" s="108"/>
    </row>
    <row r="323" spans="2:13" x14ac:dyDescent="0.2">
      <c r="B323" s="99"/>
      <c r="C323" s="99"/>
      <c r="D323" s="99"/>
      <c r="E323" s="99"/>
      <c r="F323" s="97"/>
      <c r="G323" s="97"/>
      <c r="H323" s="43"/>
      <c r="I323" s="43"/>
      <c r="K323" s="108"/>
      <c r="L323" s="108"/>
      <c r="M323" s="108"/>
    </row>
    <row r="324" spans="2:13" x14ac:dyDescent="0.2">
      <c r="F324" s="100"/>
      <c r="G324" s="100"/>
      <c r="H324" s="100"/>
      <c r="I324" s="100"/>
      <c r="K324" s="108"/>
      <c r="L324" s="108"/>
      <c r="M324" s="108"/>
    </row>
    <row r="325" spans="2:13" x14ac:dyDescent="0.2">
      <c r="B325" s="90" t="s">
        <v>238</v>
      </c>
      <c r="C325" s="91"/>
      <c r="D325" s="99">
        <v>61009</v>
      </c>
      <c r="E325" s="93"/>
      <c r="F325" s="101"/>
      <c r="G325" s="101"/>
      <c r="H325" s="101"/>
      <c r="I325" s="102"/>
      <c r="K325" s="108"/>
      <c r="L325" s="108"/>
      <c r="M325" s="108"/>
    </row>
    <row r="326" spans="2:13" x14ac:dyDescent="0.2">
      <c r="B326" s="90" t="s">
        <v>0</v>
      </c>
      <c r="C326" s="90"/>
      <c r="D326" s="95" t="str">
        <f>VLOOKUP('[1]Buku Besar'!C325,'[1]Master Akun '!$A$11:$D$76,2,FALSE)</f>
        <v>Beban Transportasi</v>
      </c>
      <c r="E326" s="76"/>
      <c r="F326" s="103"/>
      <c r="G326" s="103"/>
      <c r="H326" s="103"/>
      <c r="I326" s="104"/>
      <c r="K326" s="108"/>
      <c r="L326" s="108"/>
      <c r="M326" s="108"/>
    </row>
    <row r="327" spans="2:13" x14ac:dyDescent="0.2">
      <c r="B327" s="55" t="s">
        <v>186</v>
      </c>
      <c r="C327" s="55" t="s">
        <v>18</v>
      </c>
      <c r="D327" s="55" t="s">
        <v>14</v>
      </c>
      <c r="E327" s="55" t="s">
        <v>187</v>
      </c>
      <c r="F327" s="51" t="s">
        <v>31</v>
      </c>
      <c r="G327" s="51" t="s">
        <v>32</v>
      </c>
      <c r="H327" s="51" t="s">
        <v>188</v>
      </c>
      <c r="I327" s="51"/>
      <c r="K327" s="108"/>
      <c r="L327" s="108"/>
      <c r="M327" s="108"/>
    </row>
    <row r="328" spans="2:13" x14ac:dyDescent="0.2">
      <c r="B328" s="55"/>
      <c r="C328" s="55"/>
      <c r="D328" s="55"/>
      <c r="E328" s="55"/>
      <c r="F328" s="51"/>
      <c r="G328" s="51"/>
      <c r="H328" s="97" t="s">
        <v>31</v>
      </c>
      <c r="I328" s="97" t="s">
        <v>32</v>
      </c>
      <c r="K328" s="108"/>
      <c r="L328" s="108"/>
      <c r="M328" s="108"/>
    </row>
    <row r="329" spans="2:13" x14ac:dyDescent="0.2">
      <c r="B329" s="98">
        <v>42309</v>
      </c>
      <c r="C329" s="99"/>
      <c r="D329" s="99" t="s">
        <v>19</v>
      </c>
      <c r="E329" s="99"/>
      <c r="F329" s="97"/>
      <c r="G329" s="97"/>
      <c r="H329" s="8">
        <f>VLOOKUP('[1]Buku Besar'!C325,'[1]Master Akun '!$A$11:$D$76,3,FALSE)</f>
        <v>0</v>
      </c>
      <c r="I329" s="8">
        <f>VLOOKUP('[1]Buku Besar'!C325,'[1]Master Akun '!$A$11:$D$76,4,FALSE)</f>
        <v>0</v>
      </c>
      <c r="K329" s="108"/>
      <c r="L329" s="108"/>
      <c r="M329" s="108"/>
    </row>
    <row r="330" spans="2:13" x14ac:dyDescent="0.2">
      <c r="B330" s="60" t="s">
        <v>239</v>
      </c>
      <c r="C330" s="99"/>
      <c r="D330" s="99" t="s">
        <v>240</v>
      </c>
      <c r="E330" s="99"/>
      <c r="F330" s="97">
        <f ca="1">SUMIF('[1]JU&amp;AJP'!$A$8:$G$303,'[1]Buku Besar'!C325,'[1]JU&amp;AJP'!$F$8:$F$303)</f>
        <v>250000</v>
      </c>
      <c r="G330" s="97">
        <f ca="1">SUMIF('[1]JU&amp;AJP'!$A$8:$G$303,'[1]Buku Besar'!C325,'[1]JU&amp;AJP'!$G$8:$G$303)</f>
        <v>0</v>
      </c>
      <c r="H330" s="43">
        <f ca="1">IF(H329+F330&gt;I329+G330,((H329+F330)-(I329+G330)),0)</f>
        <v>250000</v>
      </c>
      <c r="I330" s="43">
        <f ca="1">IF(I329+G330&gt;H329+F330,((I329+G330)-(H329+F330)),0)</f>
        <v>0</v>
      </c>
      <c r="K330" s="108"/>
      <c r="L330" s="108"/>
      <c r="M330" s="108"/>
    </row>
    <row r="331" spans="2:13" x14ac:dyDescent="0.2">
      <c r="B331" s="99"/>
      <c r="C331" s="99"/>
      <c r="D331" s="99"/>
      <c r="E331" s="99"/>
      <c r="F331" s="97"/>
      <c r="G331" s="97"/>
      <c r="H331" s="43"/>
      <c r="I331" s="43"/>
      <c r="K331" s="108"/>
      <c r="L331" s="108"/>
      <c r="M331" s="108"/>
    </row>
    <row r="332" spans="2:13" x14ac:dyDescent="0.2">
      <c r="F332" s="100"/>
      <c r="G332" s="100"/>
      <c r="H332" s="100"/>
      <c r="I332" s="100"/>
      <c r="K332" s="108"/>
      <c r="L332" s="108"/>
      <c r="M332" s="108"/>
    </row>
    <row r="333" spans="2:13" x14ac:dyDescent="0.2">
      <c r="B333" s="90" t="s">
        <v>238</v>
      </c>
      <c r="C333" s="91"/>
      <c r="D333" s="99">
        <v>61010</v>
      </c>
      <c r="E333" s="93"/>
      <c r="F333" s="101"/>
      <c r="G333" s="101"/>
      <c r="H333" s="101"/>
      <c r="I333" s="102"/>
      <c r="K333" s="108"/>
      <c r="L333" s="108"/>
      <c r="M333" s="108"/>
    </row>
    <row r="334" spans="2:13" x14ac:dyDescent="0.2">
      <c r="B334" s="90" t="s">
        <v>0</v>
      </c>
      <c r="C334" s="90"/>
      <c r="D334" s="95" t="str">
        <f>VLOOKUP('[1]Buku Besar'!C333,'[1]Master Akun '!$A$11:$D$76,2,FALSE)</f>
        <v>Beban Perawatan AC</v>
      </c>
      <c r="E334" s="76"/>
      <c r="F334" s="103"/>
      <c r="G334" s="103"/>
      <c r="H334" s="103"/>
      <c r="I334" s="104"/>
      <c r="K334" s="108"/>
      <c r="L334" s="108"/>
      <c r="M334" s="108"/>
    </row>
    <row r="335" spans="2:13" x14ac:dyDescent="0.2">
      <c r="B335" s="55" t="s">
        <v>186</v>
      </c>
      <c r="C335" s="55" t="s">
        <v>18</v>
      </c>
      <c r="D335" s="55" t="s">
        <v>14</v>
      </c>
      <c r="E335" s="55" t="s">
        <v>187</v>
      </c>
      <c r="F335" s="51" t="s">
        <v>31</v>
      </c>
      <c r="G335" s="51" t="s">
        <v>32</v>
      </c>
      <c r="H335" s="51" t="s">
        <v>188</v>
      </c>
      <c r="I335" s="51"/>
      <c r="K335" s="108"/>
      <c r="L335" s="108"/>
      <c r="M335" s="108"/>
    </row>
    <row r="336" spans="2:13" x14ac:dyDescent="0.2">
      <c r="B336" s="55"/>
      <c r="C336" s="55"/>
      <c r="D336" s="55"/>
      <c r="E336" s="55"/>
      <c r="F336" s="51"/>
      <c r="G336" s="51"/>
      <c r="H336" s="97" t="s">
        <v>31</v>
      </c>
      <c r="I336" s="97" t="s">
        <v>32</v>
      </c>
      <c r="K336" s="108"/>
      <c r="L336" s="108"/>
      <c r="M336" s="108"/>
    </row>
    <row r="337" spans="2:13" x14ac:dyDescent="0.2">
      <c r="B337" s="98">
        <v>42309</v>
      </c>
      <c r="C337" s="99"/>
      <c r="D337" s="99" t="s">
        <v>19</v>
      </c>
      <c r="E337" s="99"/>
      <c r="F337" s="97"/>
      <c r="G337" s="97"/>
      <c r="H337" s="8">
        <f>VLOOKUP('[1]Buku Besar'!C333,'[1]Master Akun '!$A$11:$D$76,3,FALSE)</f>
        <v>0</v>
      </c>
      <c r="I337" s="8">
        <f>VLOOKUP('[1]Buku Besar'!C333,'[1]Master Akun '!$A$11:$D$76,4,FALSE)</f>
        <v>0</v>
      </c>
      <c r="K337" s="108"/>
      <c r="L337" s="108"/>
      <c r="M337" s="108"/>
    </row>
    <row r="338" spans="2:13" x14ac:dyDescent="0.2">
      <c r="B338" s="60" t="s">
        <v>239</v>
      </c>
      <c r="C338" s="99"/>
      <c r="D338" s="99" t="s">
        <v>240</v>
      </c>
      <c r="E338" s="99"/>
      <c r="F338" s="97">
        <f ca="1">SUMIF('[1]JU&amp;AJP'!$A$8:$G$303,'[1]Buku Besar'!C333,'[1]JU&amp;AJP'!$F$8:$F$303)</f>
        <v>200000</v>
      </c>
      <c r="G338" s="97">
        <f ca="1">SUMIF('[1]JU&amp;AJP'!$A$8:$G$303,'[1]Buku Besar'!C333,'[1]JU&amp;AJP'!$G$8:$G$303)</f>
        <v>0</v>
      </c>
      <c r="H338" s="43">
        <f ca="1">IF(H337+F338&gt;I337+G338,((H337+F338)-(I337+G338)),0)</f>
        <v>200000</v>
      </c>
      <c r="I338" s="43">
        <f ca="1">IF(I337+G338&gt;H337+F338,((I337+G338)-(H337+F338)),0)</f>
        <v>0</v>
      </c>
      <c r="K338" s="108"/>
      <c r="L338" s="108"/>
      <c r="M338" s="108"/>
    </row>
    <row r="339" spans="2:13" x14ac:dyDescent="0.2">
      <c r="B339" s="99"/>
      <c r="C339" s="99"/>
      <c r="D339" s="99"/>
      <c r="E339" s="99"/>
      <c r="F339" s="97"/>
      <c r="G339" s="97"/>
      <c r="H339" s="43"/>
      <c r="I339" s="43"/>
      <c r="K339" s="108"/>
      <c r="L339" s="108"/>
      <c r="M339" s="108"/>
    </row>
    <row r="340" spans="2:13" x14ac:dyDescent="0.2">
      <c r="F340" s="100"/>
      <c r="G340" s="100"/>
      <c r="H340" s="100"/>
      <c r="I340" s="100"/>
      <c r="K340" s="108"/>
      <c r="L340" s="108"/>
      <c r="M340" s="108"/>
    </row>
    <row r="341" spans="2:13" x14ac:dyDescent="0.2">
      <c r="B341" s="90" t="s">
        <v>238</v>
      </c>
      <c r="C341" s="91"/>
      <c r="D341" s="99">
        <v>61011</v>
      </c>
      <c r="E341" s="93"/>
      <c r="F341" s="101"/>
      <c r="G341" s="101"/>
      <c r="H341" s="101"/>
      <c r="I341" s="102"/>
      <c r="K341" s="108"/>
      <c r="L341" s="108"/>
      <c r="M341" s="108"/>
    </row>
    <row r="342" spans="2:13" x14ac:dyDescent="0.2">
      <c r="B342" s="90" t="s">
        <v>0</v>
      </c>
      <c r="C342" s="90"/>
      <c r="D342" s="95" t="str">
        <f>VLOOKUP('[1]Buku Besar'!C341,'[1]Master Akun '!$A$11:$D$76,2,FALSE)</f>
        <v>Beban Perlengkapan Kantor</v>
      </c>
      <c r="E342" s="76"/>
      <c r="F342" s="103"/>
      <c r="G342" s="103"/>
      <c r="H342" s="103"/>
      <c r="I342" s="104"/>
      <c r="K342" s="108"/>
      <c r="L342" s="108"/>
      <c r="M342" s="108"/>
    </row>
    <row r="343" spans="2:13" x14ac:dyDescent="0.2">
      <c r="B343" s="55" t="s">
        <v>186</v>
      </c>
      <c r="C343" s="55" t="s">
        <v>18</v>
      </c>
      <c r="D343" s="55" t="s">
        <v>14</v>
      </c>
      <c r="E343" s="55" t="s">
        <v>187</v>
      </c>
      <c r="F343" s="51" t="s">
        <v>31</v>
      </c>
      <c r="G343" s="51" t="s">
        <v>32</v>
      </c>
      <c r="H343" s="51" t="s">
        <v>188</v>
      </c>
      <c r="I343" s="51"/>
      <c r="K343" s="108"/>
      <c r="L343" s="108"/>
      <c r="M343" s="108"/>
    </row>
    <row r="344" spans="2:13" x14ac:dyDescent="0.2">
      <c r="B344" s="55"/>
      <c r="C344" s="55"/>
      <c r="D344" s="55"/>
      <c r="E344" s="55"/>
      <c r="F344" s="51"/>
      <c r="G344" s="51"/>
      <c r="H344" s="97" t="s">
        <v>31</v>
      </c>
      <c r="I344" s="97" t="s">
        <v>32</v>
      </c>
      <c r="K344" s="108"/>
      <c r="L344" s="108"/>
      <c r="M344" s="108"/>
    </row>
    <row r="345" spans="2:13" x14ac:dyDescent="0.2">
      <c r="B345" s="98">
        <v>42309</v>
      </c>
      <c r="C345" s="99"/>
      <c r="D345" s="99" t="s">
        <v>19</v>
      </c>
      <c r="E345" s="99"/>
      <c r="F345" s="97"/>
      <c r="G345" s="97"/>
      <c r="H345" s="8">
        <f>VLOOKUP('[1]Buku Besar'!C341,'[1]Master Akun '!$A$11:$D$76,3,FALSE)</f>
        <v>0</v>
      </c>
      <c r="I345" s="8">
        <f>VLOOKUP('[1]Buku Besar'!C341,'[1]Master Akun '!$A$11:$D$76,4,FALSE)</f>
        <v>0</v>
      </c>
      <c r="K345" s="108"/>
      <c r="L345" s="108"/>
      <c r="M345" s="108"/>
    </row>
    <row r="346" spans="2:13" x14ac:dyDescent="0.2">
      <c r="B346" s="60" t="s">
        <v>239</v>
      </c>
      <c r="C346" s="99"/>
      <c r="D346" s="99" t="s">
        <v>240</v>
      </c>
      <c r="E346" s="99"/>
      <c r="F346" s="97">
        <f ca="1">SUMIF('[1]JU&amp;AJP'!$A$8:$G$303,'[1]Buku Besar'!C341,'[1]JU&amp;AJP'!$F$8:$F$303)</f>
        <v>50000</v>
      </c>
      <c r="G346" s="97">
        <f ca="1">SUMIF('[1]JU&amp;AJP'!$A$8:$G$303,'[1]Buku Besar'!C341,'[1]JU&amp;AJP'!$G$8:$G$303)</f>
        <v>0</v>
      </c>
      <c r="H346" s="43">
        <f ca="1">IF(H345+F346&gt;I345+G346,((H345+F346)-(I345+G346)),0)</f>
        <v>50000</v>
      </c>
      <c r="I346" s="43">
        <f ca="1">IF(I345+G346&gt;H345+F346,((I345+G346)-(H345+F346)),0)</f>
        <v>0</v>
      </c>
      <c r="K346" s="108"/>
      <c r="L346" s="108"/>
      <c r="M346" s="108"/>
    </row>
    <row r="347" spans="2:13" x14ac:dyDescent="0.2">
      <c r="B347" s="99"/>
      <c r="C347" s="99"/>
      <c r="D347" s="99"/>
      <c r="E347" s="99"/>
      <c r="F347" s="97"/>
      <c r="G347" s="97"/>
      <c r="H347" s="43"/>
      <c r="I347" s="43"/>
      <c r="K347" s="108"/>
      <c r="L347" s="108"/>
      <c r="M347" s="108"/>
    </row>
    <row r="348" spans="2:13" x14ac:dyDescent="0.2">
      <c r="F348" s="100"/>
      <c r="G348" s="100"/>
      <c r="H348" s="100"/>
      <c r="I348" s="100"/>
      <c r="K348" s="108"/>
      <c r="L348" s="108"/>
      <c r="M348" s="108"/>
    </row>
    <row r="349" spans="2:13" x14ac:dyDescent="0.2">
      <c r="B349" s="90" t="s">
        <v>238</v>
      </c>
      <c r="C349" s="91"/>
      <c r="D349" s="99">
        <v>61099</v>
      </c>
      <c r="E349" s="93"/>
      <c r="F349" s="101"/>
      <c r="G349" s="101"/>
      <c r="H349" s="101"/>
      <c r="I349" s="102"/>
      <c r="K349" s="108"/>
      <c r="L349" s="108"/>
      <c r="M349" s="108"/>
    </row>
    <row r="350" spans="2:13" x14ac:dyDescent="0.2">
      <c r="B350" s="90" t="s">
        <v>0</v>
      </c>
      <c r="C350" s="90"/>
      <c r="D350" s="95" t="str">
        <f>VLOOKUP('[1]Buku Besar'!C349,'[1]Master Akun '!$A$11:$D$76,2,FALSE)</f>
        <v>Beban Umum Lain-lain</v>
      </c>
      <c r="E350" s="76"/>
      <c r="F350" s="103"/>
      <c r="G350" s="103"/>
      <c r="H350" s="103"/>
      <c r="I350" s="104"/>
      <c r="K350" s="108"/>
      <c r="L350" s="108"/>
      <c r="M350" s="108"/>
    </row>
    <row r="351" spans="2:13" x14ac:dyDescent="0.2">
      <c r="B351" s="55" t="s">
        <v>186</v>
      </c>
      <c r="C351" s="55" t="s">
        <v>18</v>
      </c>
      <c r="D351" s="55" t="s">
        <v>14</v>
      </c>
      <c r="E351" s="55" t="s">
        <v>187</v>
      </c>
      <c r="F351" s="51" t="s">
        <v>31</v>
      </c>
      <c r="G351" s="51" t="s">
        <v>32</v>
      </c>
      <c r="H351" s="51" t="s">
        <v>188</v>
      </c>
      <c r="I351" s="51"/>
      <c r="K351" s="108"/>
      <c r="L351" s="108"/>
      <c r="M351" s="108"/>
    </row>
    <row r="352" spans="2:13" x14ac:dyDescent="0.2">
      <c r="B352" s="55"/>
      <c r="C352" s="55"/>
      <c r="D352" s="55"/>
      <c r="E352" s="55"/>
      <c r="F352" s="51"/>
      <c r="G352" s="51"/>
      <c r="H352" s="97" t="s">
        <v>31</v>
      </c>
      <c r="I352" s="97" t="s">
        <v>32</v>
      </c>
      <c r="K352" s="108"/>
      <c r="L352" s="108"/>
      <c r="M352" s="108"/>
    </row>
    <row r="353" spans="2:13" x14ac:dyDescent="0.2">
      <c r="B353" s="98">
        <v>42309</v>
      </c>
      <c r="C353" s="99"/>
      <c r="D353" s="99" t="s">
        <v>19</v>
      </c>
      <c r="E353" s="99"/>
      <c r="F353" s="97"/>
      <c r="G353" s="97"/>
      <c r="H353" s="8">
        <f>VLOOKUP('[1]Buku Besar'!C349,'[1]Master Akun '!$A$11:$D$76,3,FALSE)</f>
        <v>0</v>
      </c>
      <c r="I353" s="8">
        <f>VLOOKUP('[1]Buku Besar'!C349,'[1]Master Akun '!$A$11:$D$76,4,FALSE)</f>
        <v>0</v>
      </c>
      <c r="K353" s="108"/>
      <c r="L353" s="108"/>
      <c r="M353" s="108"/>
    </row>
    <row r="354" spans="2:13" x14ac:dyDescent="0.2">
      <c r="B354" s="60" t="s">
        <v>239</v>
      </c>
      <c r="C354" s="99"/>
      <c r="D354" s="99" t="s">
        <v>240</v>
      </c>
      <c r="E354" s="99"/>
      <c r="F354" s="97">
        <f ca="1">SUMIF('[1]JU&amp;AJP'!$A$8:$G$303,'[1]Buku Besar'!C349,'[1]JU&amp;AJP'!$F$8:$F$303)</f>
        <v>0</v>
      </c>
      <c r="G354" s="97">
        <f ca="1">SUMIF('[1]JU&amp;AJP'!$A$8:$G$303,'[1]Buku Besar'!C349,'[1]JU&amp;AJP'!$G$8:$G$303)</f>
        <v>0</v>
      </c>
      <c r="H354" s="43">
        <f ca="1">IF(H353+F354&gt;I353+G354,((H353+F354)-(I353+G354)),0)</f>
        <v>0</v>
      </c>
      <c r="I354" s="43">
        <f ca="1">IF(I353+G354&gt;H353+F354,((I353+G354)-(H353+F354)),0)</f>
        <v>0</v>
      </c>
      <c r="K354" s="108"/>
      <c r="L354" s="108"/>
      <c r="M354" s="108"/>
    </row>
    <row r="355" spans="2:13" x14ac:dyDescent="0.2">
      <c r="B355" s="99"/>
      <c r="C355" s="99"/>
      <c r="D355" s="99"/>
      <c r="E355" s="99"/>
      <c r="F355" s="97"/>
      <c r="G355" s="97"/>
      <c r="H355" s="43"/>
      <c r="I355" s="43"/>
      <c r="K355" s="108"/>
      <c r="L355" s="108"/>
      <c r="M355" s="108"/>
    </row>
    <row r="356" spans="2:13" x14ac:dyDescent="0.2">
      <c r="F356" s="100"/>
      <c r="G356" s="100"/>
      <c r="H356" s="100"/>
      <c r="I356" s="100"/>
      <c r="K356" s="108"/>
      <c r="L356" s="108"/>
      <c r="M356" s="108"/>
    </row>
    <row r="357" spans="2:13" x14ac:dyDescent="0.2">
      <c r="B357" s="90" t="s">
        <v>238</v>
      </c>
      <c r="C357" s="91"/>
      <c r="D357" s="99">
        <v>81001</v>
      </c>
      <c r="E357" s="93"/>
      <c r="F357" s="101"/>
      <c r="G357" s="101"/>
      <c r="H357" s="101"/>
      <c r="I357" s="102"/>
      <c r="K357" s="108"/>
      <c r="L357" s="108"/>
      <c r="M357" s="108"/>
    </row>
    <row r="358" spans="2:13" x14ac:dyDescent="0.2">
      <c r="B358" s="90" t="s">
        <v>0</v>
      </c>
      <c r="C358" s="90"/>
      <c r="D358" s="95" t="str">
        <f>VLOOKUP('[1]Buku Besar'!C357,'[1]Master Akun '!$A$11:$D$76,2,FALSE)</f>
        <v>Laba Penjualan Aktiva Tetap</v>
      </c>
      <c r="E358" s="76"/>
      <c r="F358" s="103"/>
      <c r="G358" s="103"/>
      <c r="H358" s="103"/>
      <c r="I358" s="104"/>
      <c r="K358" s="108"/>
      <c r="L358" s="108"/>
      <c r="M358" s="108"/>
    </row>
    <row r="359" spans="2:13" x14ac:dyDescent="0.2">
      <c r="B359" s="55" t="s">
        <v>186</v>
      </c>
      <c r="C359" s="55" t="s">
        <v>18</v>
      </c>
      <c r="D359" s="55" t="s">
        <v>14</v>
      </c>
      <c r="E359" s="55" t="s">
        <v>187</v>
      </c>
      <c r="F359" s="51" t="s">
        <v>31</v>
      </c>
      <c r="G359" s="51" t="s">
        <v>32</v>
      </c>
      <c r="H359" s="51" t="s">
        <v>188</v>
      </c>
      <c r="I359" s="51"/>
      <c r="K359" s="108"/>
      <c r="L359" s="108"/>
      <c r="M359" s="108"/>
    </row>
    <row r="360" spans="2:13" x14ac:dyDescent="0.2">
      <c r="B360" s="55"/>
      <c r="C360" s="55"/>
      <c r="D360" s="55"/>
      <c r="E360" s="55"/>
      <c r="F360" s="51"/>
      <c r="G360" s="51"/>
      <c r="H360" s="97" t="s">
        <v>31</v>
      </c>
      <c r="I360" s="97" t="s">
        <v>32</v>
      </c>
      <c r="K360" s="108"/>
      <c r="L360" s="108"/>
      <c r="M360" s="108"/>
    </row>
    <row r="361" spans="2:13" x14ac:dyDescent="0.2">
      <c r="B361" s="98">
        <v>42309</v>
      </c>
      <c r="C361" s="99"/>
      <c r="D361" s="99" t="s">
        <v>19</v>
      </c>
      <c r="E361" s="99"/>
      <c r="F361" s="97"/>
      <c r="G361" s="97"/>
      <c r="H361" s="8">
        <f>VLOOKUP('[1]Buku Besar'!C357,'[1]Master Akun '!$A$11:$D$76,3,FALSE)</f>
        <v>0</v>
      </c>
      <c r="I361" s="8">
        <f>VLOOKUP('[1]Buku Besar'!C357,'[1]Master Akun '!$A$11:$D$76,4,FALSE)</f>
        <v>0</v>
      </c>
      <c r="K361" s="108"/>
      <c r="L361" s="108"/>
      <c r="M361" s="108"/>
    </row>
    <row r="362" spans="2:13" x14ac:dyDescent="0.2">
      <c r="B362" s="60" t="s">
        <v>239</v>
      </c>
      <c r="C362" s="99"/>
      <c r="D362" s="99" t="s">
        <v>240</v>
      </c>
      <c r="E362" s="99"/>
      <c r="F362" s="97">
        <f ca="1">SUMIF('[1]JU&amp;AJP'!$A$8:$G$303,'[1]Buku Besar'!C357,'[1]JU&amp;AJP'!$F$8:$F$303)</f>
        <v>0</v>
      </c>
      <c r="G362" s="97">
        <f ca="1">SUMIF('[1]JU&amp;AJP'!$A$8:$G$303,'[1]Buku Besar'!C357,'[1]JU&amp;AJP'!$G$8:$G$303)</f>
        <v>1000000</v>
      </c>
      <c r="H362" s="43">
        <f ca="1">IF(H361+F362&gt;I361+G362,((H361+F362)-(I361+G362)),0)</f>
        <v>0</v>
      </c>
      <c r="I362" s="43">
        <f ca="1">IF(I361+G362&gt;H361+F362,((I361+G362)-(H361+F362)),0)</f>
        <v>1000000</v>
      </c>
      <c r="K362" s="108"/>
      <c r="L362" s="108"/>
      <c r="M362" s="108"/>
    </row>
    <row r="363" spans="2:13" x14ac:dyDescent="0.2">
      <c r="B363" s="99"/>
      <c r="C363" s="99"/>
      <c r="D363" s="99"/>
      <c r="E363" s="99"/>
      <c r="F363" s="97"/>
      <c r="G363" s="97"/>
      <c r="H363" s="43"/>
      <c r="I363" s="43"/>
      <c r="K363" s="108"/>
      <c r="L363" s="108"/>
      <c r="M363" s="108"/>
    </row>
    <row r="364" spans="2:13" x14ac:dyDescent="0.2">
      <c r="F364" s="100"/>
      <c r="G364" s="100"/>
      <c r="H364" s="100"/>
      <c r="I364" s="100"/>
      <c r="K364" s="108"/>
      <c r="L364" s="108"/>
      <c r="M364" s="108"/>
    </row>
    <row r="365" spans="2:13" x14ac:dyDescent="0.2">
      <c r="B365" s="90" t="s">
        <v>238</v>
      </c>
      <c r="C365" s="91"/>
      <c r="D365" s="99">
        <v>81002</v>
      </c>
      <c r="E365" s="93"/>
      <c r="F365" s="101"/>
      <c r="G365" s="101"/>
      <c r="H365" s="101"/>
      <c r="I365" s="102"/>
      <c r="K365" s="108"/>
      <c r="L365" s="108"/>
      <c r="M365" s="108"/>
    </row>
    <row r="366" spans="2:13" x14ac:dyDescent="0.2">
      <c r="B366" s="90" t="s">
        <v>0</v>
      </c>
      <c r="C366" s="90"/>
      <c r="D366" s="95" t="str">
        <f>VLOOKUP('[1]Buku Besar'!C365,'[1]Master Akun '!$A$11:$D$76,2,FALSE)</f>
        <v>Pendapatan Jasa Giro</v>
      </c>
      <c r="E366" s="76"/>
      <c r="F366" s="103"/>
      <c r="G366" s="103"/>
      <c r="H366" s="103"/>
      <c r="I366" s="104"/>
      <c r="K366" s="108"/>
      <c r="L366" s="108"/>
      <c r="M366" s="108"/>
    </row>
    <row r="367" spans="2:13" x14ac:dyDescent="0.2">
      <c r="B367" s="55" t="s">
        <v>186</v>
      </c>
      <c r="C367" s="55" t="s">
        <v>18</v>
      </c>
      <c r="D367" s="55" t="s">
        <v>14</v>
      </c>
      <c r="E367" s="55" t="s">
        <v>187</v>
      </c>
      <c r="F367" s="51" t="s">
        <v>31</v>
      </c>
      <c r="G367" s="51" t="s">
        <v>32</v>
      </c>
      <c r="H367" s="51" t="s">
        <v>188</v>
      </c>
      <c r="I367" s="51"/>
      <c r="K367" s="108"/>
      <c r="L367" s="108"/>
      <c r="M367" s="108"/>
    </row>
    <row r="368" spans="2:13" x14ac:dyDescent="0.2">
      <c r="B368" s="55"/>
      <c r="C368" s="55"/>
      <c r="D368" s="55"/>
      <c r="E368" s="55"/>
      <c r="F368" s="51"/>
      <c r="G368" s="51"/>
      <c r="H368" s="97" t="s">
        <v>31</v>
      </c>
      <c r="I368" s="97" t="s">
        <v>32</v>
      </c>
      <c r="K368" s="108"/>
      <c r="L368" s="108"/>
      <c r="M368" s="108"/>
    </row>
    <row r="369" spans="2:13" x14ac:dyDescent="0.2">
      <c r="B369" s="98">
        <v>42309</v>
      </c>
      <c r="C369" s="99"/>
      <c r="D369" s="99" t="s">
        <v>19</v>
      </c>
      <c r="E369" s="99"/>
      <c r="F369" s="97"/>
      <c r="G369" s="97"/>
      <c r="H369" s="8">
        <f>VLOOKUP('[1]Buku Besar'!C365,'[1]Master Akun '!$A$11:$D$76,3,FALSE)</f>
        <v>0</v>
      </c>
      <c r="I369" s="8">
        <f>VLOOKUP('[1]Buku Besar'!C365,'[1]Master Akun '!$A$11:$D$76,4,FALSE)</f>
        <v>0</v>
      </c>
      <c r="K369" s="108"/>
      <c r="L369" s="108"/>
      <c r="M369" s="108"/>
    </row>
    <row r="370" spans="2:13" x14ac:dyDescent="0.2">
      <c r="B370" s="60" t="s">
        <v>239</v>
      </c>
      <c r="C370" s="99"/>
      <c r="D370" s="99" t="s">
        <v>240</v>
      </c>
      <c r="E370" s="99"/>
      <c r="F370" s="97">
        <f ca="1">SUMIF('[1]JU&amp;AJP'!$A$8:$G$303,'[1]Buku Besar'!C365,'[1]JU&amp;AJP'!$F$8:$F$303)</f>
        <v>0</v>
      </c>
      <c r="G370" s="97">
        <f ca="1">SUMIF('[1]JU&amp;AJP'!$A$8:$G$303,'[1]Buku Besar'!C365,'[1]JU&amp;AJP'!$G$8:$G$303)</f>
        <v>1350000</v>
      </c>
      <c r="H370" s="43">
        <f ca="1">IF(H369+F370&gt;I369+G370,((H369+F370)-(I369+G370)),0)</f>
        <v>0</v>
      </c>
      <c r="I370" s="43">
        <f ca="1">IF(I369+G370&gt;H369+F370,((I369+G370)-(H369+F370)),0)</f>
        <v>1350000</v>
      </c>
      <c r="K370" s="108"/>
      <c r="L370" s="108"/>
      <c r="M370" s="108"/>
    </row>
    <row r="371" spans="2:13" x14ac:dyDescent="0.2">
      <c r="B371" s="99"/>
      <c r="C371" s="99"/>
      <c r="D371" s="99"/>
      <c r="E371" s="99"/>
      <c r="F371" s="97"/>
      <c r="G371" s="97"/>
      <c r="H371" s="43"/>
      <c r="I371" s="43"/>
      <c r="K371" s="108"/>
      <c r="L371" s="108"/>
      <c r="M371" s="108"/>
    </row>
    <row r="372" spans="2:13" x14ac:dyDescent="0.2">
      <c r="F372" s="100"/>
      <c r="G372" s="100"/>
      <c r="H372" s="100"/>
      <c r="I372" s="100"/>
      <c r="K372" s="108"/>
      <c r="L372" s="108"/>
      <c r="M372" s="108"/>
    </row>
    <row r="373" spans="2:13" x14ac:dyDescent="0.2">
      <c r="B373" s="90" t="s">
        <v>238</v>
      </c>
      <c r="C373" s="91"/>
      <c r="D373" s="99">
        <v>91001</v>
      </c>
      <c r="E373" s="93"/>
      <c r="F373" s="101"/>
      <c r="G373" s="101"/>
      <c r="H373" s="101"/>
      <c r="I373" s="102"/>
      <c r="K373" s="108"/>
      <c r="L373" s="108"/>
      <c r="M373" s="108"/>
    </row>
    <row r="374" spans="2:13" x14ac:dyDescent="0.2">
      <c r="B374" s="90" t="s">
        <v>0</v>
      </c>
      <c r="C374" s="90"/>
      <c r="D374" s="95" t="str">
        <f>VLOOKUP('[1]Buku Besar'!C373,'[1]Master Akun '!$A$11:$D$76,2,FALSE)</f>
        <v>Beban Adminitrasi Bank</v>
      </c>
      <c r="E374" s="76"/>
      <c r="F374" s="103"/>
      <c r="G374" s="103"/>
      <c r="H374" s="103"/>
      <c r="I374" s="104"/>
      <c r="K374" s="108"/>
      <c r="L374" s="108"/>
      <c r="M374" s="108"/>
    </row>
    <row r="375" spans="2:13" x14ac:dyDescent="0.2">
      <c r="B375" s="55" t="s">
        <v>186</v>
      </c>
      <c r="C375" s="55" t="s">
        <v>18</v>
      </c>
      <c r="D375" s="55" t="s">
        <v>14</v>
      </c>
      <c r="E375" s="55" t="s">
        <v>187</v>
      </c>
      <c r="F375" s="51" t="s">
        <v>31</v>
      </c>
      <c r="G375" s="51" t="s">
        <v>32</v>
      </c>
      <c r="H375" s="51" t="s">
        <v>188</v>
      </c>
      <c r="I375" s="51"/>
      <c r="K375" s="108"/>
      <c r="L375" s="108"/>
      <c r="M375" s="108"/>
    </row>
    <row r="376" spans="2:13" x14ac:dyDescent="0.2">
      <c r="B376" s="55"/>
      <c r="C376" s="55"/>
      <c r="D376" s="55"/>
      <c r="E376" s="55"/>
      <c r="F376" s="51"/>
      <c r="G376" s="51"/>
      <c r="H376" s="97" t="s">
        <v>31</v>
      </c>
      <c r="I376" s="97" t="s">
        <v>32</v>
      </c>
      <c r="K376" s="108"/>
      <c r="L376" s="108"/>
      <c r="M376" s="108"/>
    </row>
    <row r="377" spans="2:13" x14ac:dyDescent="0.2">
      <c r="B377" s="98">
        <v>42309</v>
      </c>
      <c r="C377" s="99"/>
      <c r="D377" s="99" t="s">
        <v>19</v>
      </c>
      <c r="E377" s="99"/>
      <c r="F377" s="97"/>
      <c r="G377" s="97"/>
      <c r="H377" s="8">
        <f>VLOOKUP('[1]Buku Besar'!C373,'[1]Master Akun '!$A$11:$D$76,3,FALSE)</f>
        <v>0</v>
      </c>
      <c r="I377" s="8">
        <f>VLOOKUP('[1]Buku Besar'!C373,'[1]Master Akun '!$A$11:$D$76,4,FALSE)</f>
        <v>0</v>
      </c>
      <c r="K377" s="108"/>
      <c r="L377" s="108"/>
      <c r="M377" s="108"/>
    </row>
    <row r="378" spans="2:13" x14ac:dyDescent="0.2">
      <c r="B378" s="60" t="s">
        <v>239</v>
      </c>
      <c r="C378" s="99"/>
      <c r="D378" s="99" t="s">
        <v>240</v>
      </c>
      <c r="E378" s="99"/>
      <c r="F378" s="97">
        <f ca="1">SUMIF('[1]JU&amp;AJP'!$A$8:$G$303,'[1]Buku Besar'!C373,'[1]JU&amp;AJP'!$F$8:$F$303)</f>
        <v>150000</v>
      </c>
      <c r="G378" s="97">
        <f ca="1">SUMIF('[1]JU&amp;AJP'!$A$8:$G$303,'[1]Buku Besar'!C373,'[1]JU&amp;AJP'!$G$8:$G$303)</f>
        <v>0</v>
      </c>
      <c r="H378" s="43">
        <f ca="1">IF(H377+F378&gt;I377+G378,((H377+F378)-(I377+G378)),0)</f>
        <v>150000</v>
      </c>
      <c r="I378" s="43">
        <f ca="1">IF(I377+G378&gt;H377+F378,((I377+G378)-(H377+F378)),0)</f>
        <v>0</v>
      </c>
      <c r="K378" s="108"/>
      <c r="L378" s="108"/>
      <c r="M378" s="108"/>
    </row>
    <row r="379" spans="2:13" x14ac:dyDescent="0.2">
      <c r="B379" s="99"/>
      <c r="C379" s="99"/>
      <c r="D379" s="99"/>
      <c r="E379" s="99"/>
      <c r="F379" s="97"/>
      <c r="G379" s="97"/>
      <c r="H379" s="43"/>
      <c r="I379" s="43"/>
      <c r="K379" s="108"/>
      <c r="L379" s="108"/>
      <c r="M379" s="108"/>
    </row>
    <row r="380" spans="2:13" x14ac:dyDescent="0.2">
      <c r="F380" s="100"/>
      <c r="G380" s="100"/>
      <c r="H380" s="100"/>
      <c r="I380" s="100"/>
      <c r="K380" s="108"/>
      <c r="L380" s="108"/>
      <c r="M380" s="108"/>
    </row>
    <row r="381" spans="2:13" x14ac:dyDescent="0.2">
      <c r="B381" s="90" t="s">
        <v>238</v>
      </c>
      <c r="C381" s="91"/>
      <c r="D381" s="99">
        <v>91002</v>
      </c>
      <c r="E381" s="93"/>
      <c r="F381" s="101"/>
      <c r="G381" s="101"/>
      <c r="H381" s="101"/>
      <c r="I381" s="102"/>
      <c r="K381" s="108"/>
      <c r="L381" s="108"/>
      <c r="M381" s="108"/>
    </row>
    <row r="382" spans="2:13" x14ac:dyDescent="0.2">
      <c r="B382" s="90" t="s">
        <v>0</v>
      </c>
      <c r="C382" s="90"/>
      <c r="D382" s="95" t="str">
        <f>VLOOKUP('[1]Buku Besar'!C381,'[1]Master Akun '!$A$11:$D$76,2,FALSE)</f>
        <v>Beban Bunga</v>
      </c>
      <c r="E382" s="76"/>
      <c r="F382" s="103"/>
      <c r="G382" s="103"/>
      <c r="H382" s="103"/>
      <c r="I382" s="104"/>
      <c r="K382" s="108"/>
      <c r="L382" s="108"/>
      <c r="M382" s="108"/>
    </row>
    <row r="383" spans="2:13" x14ac:dyDescent="0.2">
      <c r="B383" s="55" t="s">
        <v>186</v>
      </c>
      <c r="C383" s="55" t="s">
        <v>18</v>
      </c>
      <c r="D383" s="55" t="s">
        <v>14</v>
      </c>
      <c r="E383" s="55" t="s">
        <v>187</v>
      </c>
      <c r="F383" s="51" t="s">
        <v>31</v>
      </c>
      <c r="G383" s="51" t="s">
        <v>32</v>
      </c>
      <c r="H383" s="51" t="s">
        <v>188</v>
      </c>
      <c r="I383" s="51"/>
      <c r="K383" s="108"/>
      <c r="L383" s="108"/>
      <c r="M383" s="108"/>
    </row>
    <row r="384" spans="2:13" x14ac:dyDescent="0.2">
      <c r="B384" s="55"/>
      <c r="C384" s="55"/>
      <c r="D384" s="55"/>
      <c r="E384" s="55"/>
      <c r="F384" s="51"/>
      <c r="G384" s="51"/>
      <c r="H384" s="97" t="s">
        <v>31</v>
      </c>
      <c r="I384" s="97" t="s">
        <v>32</v>
      </c>
      <c r="K384" s="108"/>
      <c r="L384" s="108"/>
      <c r="M384" s="108"/>
    </row>
    <row r="385" spans="2:13" x14ac:dyDescent="0.2">
      <c r="B385" s="98">
        <v>42309</v>
      </c>
      <c r="C385" s="99"/>
      <c r="D385" s="99" t="s">
        <v>19</v>
      </c>
      <c r="E385" s="99"/>
      <c r="F385" s="97"/>
      <c r="G385" s="97"/>
      <c r="H385" s="8">
        <f>VLOOKUP('[1]Buku Besar'!C381,'[1]Master Akun '!$A$11:$D$76,3,FALSE)</f>
        <v>0</v>
      </c>
      <c r="I385" s="8">
        <f>VLOOKUP('[1]Buku Besar'!C381,'[1]Master Akun '!$A$11:$D$76,4,FALSE)</f>
        <v>0</v>
      </c>
      <c r="K385" s="108"/>
      <c r="L385" s="108"/>
      <c r="M385" s="108"/>
    </row>
    <row r="386" spans="2:13" x14ac:dyDescent="0.2">
      <c r="B386" s="60" t="s">
        <v>239</v>
      </c>
      <c r="C386" s="99"/>
      <c r="D386" s="99" t="s">
        <v>240</v>
      </c>
      <c r="E386" s="99"/>
      <c r="F386" s="97">
        <f ca="1">SUMIF('[1]JU&amp;AJP'!$A$8:$G$303,'[1]Buku Besar'!C381,'[1]JU&amp;AJP'!$F$8:$F$303)</f>
        <v>1500000</v>
      </c>
      <c r="G386" s="97">
        <f ca="1">SUMIF('[1]JU&amp;AJP'!$A$8:$G$303,'[1]Buku Besar'!C381,'[1]JU&amp;AJP'!$G$8:$G$303)</f>
        <v>0</v>
      </c>
      <c r="H386" s="43">
        <f ca="1">IF(H385+F386&gt;I385+G386,((H385+F386)-(I385+G386)),0)</f>
        <v>1500000</v>
      </c>
      <c r="I386" s="43">
        <f ca="1">IF(I385+G386&gt;H385+F386,((I385+G386)-(H385+F386)),0)</f>
        <v>0</v>
      </c>
      <c r="K386" s="108"/>
      <c r="L386" s="108"/>
      <c r="M386" s="108"/>
    </row>
    <row r="387" spans="2:13" x14ac:dyDescent="0.2">
      <c r="B387" s="99"/>
      <c r="C387" s="99"/>
      <c r="D387" s="99"/>
      <c r="E387" s="99"/>
      <c r="F387" s="97"/>
      <c r="G387" s="97"/>
      <c r="H387" s="43"/>
      <c r="I387" s="43"/>
      <c r="K387" s="108"/>
      <c r="L387" s="108"/>
      <c r="M387" s="108"/>
    </row>
    <row r="388" spans="2:13" x14ac:dyDescent="0.2">
      <c r="F388" s="100"/>
      <c r="G388" s="100"/>
      <c r="H388" s="100"/>
      <c r="I388" s="100"/>
      <c r="K388" s="108"/>
      <c r="L388" s="108"/>
      <c r="M388" s="108"/>
    </row>
    <row r="389" spans="2:13" x14ac:dyDescent="0.2">
      <c r="F389" s="100"/>
      <c r="G389" s="100"/>
      <c r="H389" s="100"/>
      <c r="I389" s="100"/>
      <c r="K389" s="108"/>
      <c r="L389" s="108"/>
      <c r="M389" s="108"/>
    </row>
    <row r="390" spans="2:13" x14ac:dyDescent="0.2">
      <c r="F390" s="100"/>
      <c r="G390" s="100"/>
      <c r="H390" s="100"/>
      <c r="I390" s="100"/>
      <c r="K390" s="108"/>
      <c r="L390" s="108"/>
      <c r="M390" s="108"/>
    </row>
    <row r="391" spans="2:13" x14ac:dyDescent="0.2">
      <c r="F391" s="100"/>
      <c r="G391" s="100"/>
      <c r="H391" s="100" t="s">
        <v>227</v>
      </c>
      <c r="I391" s="100"/>
      <c r="K391" s="108"/>
      <c r="L391" s="108"/>
      <c r="M391" s="108"/>
    </row>
    <row r="392" spans="2:13" x14ac:dyDescent="0.2">
      <c r="F392" s="100"/>
      <c r="G392" s="100"/>
      <c r="H392" s="100"/>
      <c r="I392" s="100"/>
      <c r="K392" s="108"/>
      <c r="L392" s="108"/>
      <c r="M392" s="108"/>
    </row>
    <row r="393" spans="2:13" x14ac:dyDescent="0.2">
      <c r="F393" s="100"/>
      <c r="G393" s="100"/>
      <c r="H393" s="100"/>
      <c r="I393" s="100"/>
      <c r="K393" s="108"/>
      <c r="L393" s="108"/>
      <c r="M393" s="108"/>
    </row>
    <row r="394" spans="2:13" x14ac:dyDescent="0.2">
      <c r="F394" s="100"/>
      <c r="G394" s="100"/>
      <c r="H394" s="100"/>
      <c r="I394" s="100"/>
      <c r="K394" s="108"/>
      <c r="L394" s="108"/>
      <c r="M394" s="108"/>
    </row>
    <row r="395" spans="2:13" x14ac:dyDescent="0.2">
      <c r="F395" s="100"/>
      <c r="G395" s="100"/>
      <c r="H395" s="100"/>
      <c r="I395" s="100"/>
      <c r="K395" s="108"/>
      <c r="L395" s="108"/>
      <c r="M395" s="108"/>
    </row>
    <row r="396" spans="2:13" x14ac:dyDescent="0.2">
      <c r="F396" s="100"/>
      <c r="G396" s="100"/>
      <c r="H396" s="100"/>
      <c r="I396" s="100"/>
      <c r="K396" s="108"/>
      <c r="L396" s="108"/>
      <c r="M396" s="108"/>
    </row>
    <row r="397" spans="2:13" x14ac:dyDescent="0.2">
      <c r="F397" s="100"/>
      <c r="G397" s="100"/>
      <c r="H397" s="100"/>
      <c r="I397" s="100"/>
      <c r="K397" s="108"/>
      <c r="L397" s="108"/>
      <c r="M397" s="108"/>
    </row>
    <row r="398" spans="2:13" x14ac:dyDescent="0.2">
      <c r="F398" s="100"/>
      <c r="G398" s="100"/>
      <c r="H398" s="100"/>
      <c r="I398" s="100"/>
      <c r="K398" s="108"/>
      <c r="L398" s="108"/>
      <c r="M398" s="108"/>
    </row>
    <row r="399" spans="2:13" x14ac:dyDescent="0.2">
      <c r="F399" s="100"/>
      <c r="G399" s="100"/>
      <c r="H399" s="100"/>
      <c r="I399" s="100"/>
      <c r="K399" s="108"/>
      <c r="L399" s="108"/>
      <c r="M399" s="108"/>
    </row>
    <row r="400" spans="2:13" x14ac:dyDescent="0.2">
      <c r="F400" s="100"/>
      <c r="G400" s="100"/>
      <c r="H400" s="100"/>
      <c r="I400" s="100"/>
      <c r="K400" s="108"/>
      <c r="L400" s="108"/>
      <c r="M400" s="108"/>
    </row>
    <row r="401" spans="6:13" x14ac:dyDescent="0.2">
      <c r="F401" s="100"/>
      <c r="G401" s="100"/>
      <c r="H401" s="100"/>
      <c r="I401" s="100"/>
      <c r="K401" s="108"/>
      <c r="L401" s="108"/>
      <c r="M401" s="108"/>
    </row>
    <row r="402" spans="6:13" x14ac:dyDescent="0.2">
      <c r="F402" s="100"/>
      <c r="G402" s="100"/>
      <c r="H402" s="100"/>
      <c r="I402" s="100"/>
      <c r="K402" s="108"/>
      <c r="L402" s="108"/>
      <c r="M402" s="108"/>
    </row>
    <row r="403" spans="6:13" x14ac:dyDescent="0.2">
      <c r="F403" s="100"/>
      <c r="G403" s="100"/>
      <c r="H403" s="100"/>
      <c r="I403" s="100"/>
      <c r="K403" s="108"/>
      <c r="L403" s="108"/>
      <c r="M403" s="108"/>
    </row>
    <row r="404" spans="6:13" x14ac:dyDescent="0.2">
      <c r="F404" s="100"/>
      <c r="G404" s="100"/>
      <c r="H404" s="100"/>
      <c r="I404" s="100"/>
      <c r="K404" s="108"/>
      <c r="L404" s="108"/>
      <c r="M404" s="108"/>
    </row>
    <row r="405" spans="6:13" x14ac:dyDescent="0.2">
      <c r="F405" s="100"/>
      <c r="G405" s="100"/>
      <c r="H405" s="100"/>
      <c r="I405" s="100"/>
      <c r="K405" s="108"/>
      <c r="L405" s="108"/>
      <c r="M405" s="108"/>
    </row>
    <row r="406" spans="6:13" x14ac:dyDescent="0.2">
      <c r="F406" s="100"/>
      <c r="G406" s="100"/>
      <c r="H406" s="100"/>
      <c r="I406" s="100"/>
      <c r="K406" s="108"/>
      <c r="L406" s="108"/>
      <c r="M406" s="108"/>
    </row>
    <row r="407" spans="6:13" x14ac:dyDescent="0.2">
      <c r="F407" s="100"/>
      <c r="G407" s="100"/>
      <c r="H407" s="100"/>
      <c r="I407" s="100"/>
      <c r="K407" s="108"/>
      <c r="L407" s="108"/>
      <c r="M407" s="108"/>
    </row>
    <row r="408" spans="6:13" x14ac:dyDescent="0.2">
      <c r="F408" s="100"/>
      <c r="G408" s="100"/>
      <c r="H408" s="100"/>
      <c r="I408" s="100"/>
      <c r="K408" s="108"/>
      <c r="L408" s="108"/>
      <c r="M408" s="108"/>
    </row>
    <row r="409" spans="6:13" x14ac:dyDescent="0.2">
      <c r="F409" s="100"/>
      <c r="G409" s="100"/>
      <c r="H409" s="100"/>
      <c r="I409" s="100"/>
      <c r="K409" s="108"/>
      <c r="L409" s="108"/>
      <c r="M409" s="108"/>
    </row>
    <row r="410" spans="6:13" x14ac:dyDescent="0.2">
      <c r="F410" s="100"/>
      <c r="G410" s="100"/>
      <c r="H410" s="100"/>
      <c r="I410" s="100"/>
      <c r="K410" s="108"/>
      <c r="L410" s="108"/>
      <c r="M410" s="108"/>
    </row>
    <row r="411" spans="6:13" x14ac:dyDescent="0.2">
      <c r="F411" s="100"/>
      <c r="G411" s="100"/>
      <c r="H411" s="100"/>
      <c r="I411" s="100"/>
      <c r="K411" s="108"/>
      <c r="L411" s="108"/>
      <c r="M411" s="108"/>
    </row>
    <row r="412" spans="6:13" x14ac:dyDescent="0.2">
      <c r="F412" s="100"/>
      <c r="G412" s="100"/>
      <c r="H412" s="100"/>
      <c r="I412" s="100"/>
      <c r="K412" s="108"/>
      <c r="L412" s="108"/>
      <c r="M412" s="108"/>
    </row>
    <row r="413" spans="6:13" x14ac:dyDescent="0.2">
      <c r="F413" s="100"/>
      <c r="G413" s="100"/>
      <c r="H413" s="100"/>
      <c r="I413" s="100"/>
      <c r="K413" s="108"/>
      <c r="L413" s="108"/>
      <c r="M413" s="108"/>
    </row>
    <row r="414" spans="6:13" x14ac:dyDescent="0.2">
      <c r="F414" s="100"/>
      <c r="G414" s="100"/>
      <c r="H414" s="100"/>
      <c r="I414" s="100"/>
      <c r="K414" s="108"/>
      <c r="L414" s="108"/>
      <c r="M414" s="108"/>
    </row>
    <row r="415" spans="6:13" x14ac:dyDescent="0.2">
      <c r="F415" s="100"/>
      <c r="G415" s="100"/>
      <c r="H415" s="100"/>
      <c r="I415" s="100"/>
      <c r="K415" s="108"/>
      <c r="L415" s="108"/>
      <c r="M415" s="108"/>
    </row>
    <row r="416" spans="6:13" x14ac:dyDescent="0.2">
      <c r="F416" s="100"/>
      <c r="G416" s="100"/>
      <c r="H416" s="100"/>
      <c r="I416" s="100"/>
      <c r="K416" s="108"/>
      <c r="L416" s="108"/>
      <c r="M416" s="108"/>
    </row>
    <row r="417" spans="6:13" x14ac:dyDescent="0.2">
      <c r="F417" s="100"/>
      <c r="G417" s="100"/>
      <c r="H417" s="100"/>
      <c r="I417" s="100"/>
      <c r="K417" s="108"/>
      <c r="L417" s="108"/>
      <c r="M417" s="108"/>
    </row>
    <row r="418" spans="6:13" x14ac:dyDescent="0.2">
      <c r="F418" s="100"/>
      <c r="G418" s="100"/>
      <c r="H418" s="100"/>
      <c r="I418" s="100"/>
      <c r="K418" s="108"/>
      <c r="L418" s="108"/>
      <c r="M418" s="108"/>
    </row>
    <row r="419" spans="6:13" x14ac:dyDescent="0.2">
      <c r="F419" s="100"/>
      <c r="G419" s="100"/>
      <c r="H419" s="100"/>
      <c r="I419" s="100"/>
      <c r="K419" s="108"/>
      <c r="L419" s="108"/>
      <c r="M419" s="108"/>
    </row>
    <row r="420" spans="6:13" x14ac:dyDescent="0.2">
      <c r="F420" s="100"/>
      <c r="G420" s="100"/>
      <c r="H420" s="100"/>
      <c r="I420" s="100"/>
      <c r="K420" s="108"/>
      <c r="L420" s="108"/>
      <c r="M420" s="108"/>
    </row>
    <row r="421" spans="6:13" x14ac:dyDescent="0.2">
      <c r="F421" s="100"/>
      <c r="G421" s="100"/>
      <c r="H421" s="100"/>
      <c r="I421" s="100"/>
      <c r="K421" s="108"/>
      <c r="L421" s="108"/>
      <c r="M421" s="108"/>
    </row>
    <row r="422" spans="6:13" x14ac:dyDescent="0.2">
      <c r="F422" s="100"/>
      <c r="G422" s="100"/>
      <c r="H422" s="100"/>
      <c r="I422" s="100"/>
      <c r="K422" s="108"/>
      <c r="L422" s="108"/>
      <c r="M422" s="108"/>
    </row>
    <row r="423" spans="6:13" x14ac:dyDescent="0.2">
      <c r="F423" s="100"/>
      <c r="G423" s="100"/>
      <c r="H423" s="100"/>
      <c r="I423" s="100"/>
      <c r="K423" s="108"/>
      <c r="L423" s="108"/>
      <c r="M423" s="108"/>
    </row>
    <row r="424" spans="6:13" x14ac:dyDescent="0.2">
      <c r="F424" s="100"/>
      <c r="G424" s="100"/>
      <c r="H424" s="100"/>
      <c r="I424" s="100"/>
      <c r="K424" s="108"/>
      <c r="L424" s="108"/>
      <c r="M424" s="108"/>
    </row>
    <row r="425" spans="6:13" x14ac:dyDescent="0.2">
      <c r="F425" s="100"/>
      <c r="G425" s="100"/>
      <c r="H425" s="100"/>
      <c r="I425" s="100"/>
      <c r="K425" s="108"/>
      <c r="L425" s="108"/>
      <c r="M425" s="108"/>
    </row>
    <row r="426" spans="6:13" x14ac:dyDescent="0.2">
      <c r="F426" s="100"/>
      <c r="G426" s="100"/>
      <c r="H426" s="100"/>
      <c r="I426" s="100"/>
      <c r="K426" s="108"/>
      <c r="L426" s="108"/>
      <c r="M426" s="108"/>
    </row>
    <row r="427" spans="6:13" x14ac:dyDescent="0.2">
      <c r="F427" s="100"/>
      <c r="G427" s="100"/>
      <c r="H427" s="100"/>
      <c r="I427" s="100"/>
      <c r="K427" s="108"/>
      <c r="L427" s="108"/>
      <c r="M427" s="108"/>
    </row>
    <row r="428" spans="6:13" x14ac:dyDescent="0.2">
      <c r="F428" s="100"/>
      <c r="G428" s="100"/>
      <c r="H428" s="100"/>
      <c r="I428" s="100"/>
      <c r="K428" s="108"/>
      <c r="L428" s="108"/>
      <c r="M428" s="108"/>
    </row>
    <row r="429" spans="6:13" x14ac:dyDescent="0.2">
      <c r="F429" s="100"/>
      <c r="G429" s="100"/>
      <c r="H429" s="100"/>
      <c r="I429" s="100"/>
      <c r="K429" s="108"/>
      <c r="L429" s="108"/>
      <c r="M429" s="108"/>
    </row>
    <row r="430" spans="6:13" x14ac:dyDescent="0.2">
      <c r="F430" s="100"/>
      <c r="G430" s="100"/>
      <c r="H430" s="100"/>
      <c r="I430" s="100"/>
      <c r="K430" s="108"/>
      <c r="L430" s="108"/>
      <c r="M430" s="108"/>
    </row>
    <row r="431" spans="6:13" x14ac:dyDescent="0.2">
      <c r="F431" s="100"/>
      <c r="G431" s="100"/>
      <c r="H431" s="100"/>
      <c r="I431" s="100"/>
      <c r="K431" s="108"/>
      <c r="L431" s="108"/>
      <c r="M431" s="108"/>
    </row>
    <row r="432" spans="6:13" x14ac:dyDescent="0.2">
      <c r="F432" s="100"/>
      <c r="G432" s="100"/>
      <c r="H432" s="100"/>
      <c r="I432" s="100"/>
      <c r="K432" s="108"/>
      <c r="L432" s="108"/>
      <c r="M432" s="108"/>
    </row>
    <row r="433" spans="6:13" x14ac:dyDescent="0.2">
      <c r="F433" s="100"/>
      <c r="G433" s="100"/>
      <c r="H433" s="100"/>
      <c r="I433" s="100"/>
      <c r="K433" s="108"/>
      <c r="L433" s="108"/>
      <c r="M433" s="108"/>
    </row>
    <row r="434" spans="6:13" x14ac:dyDescent="0.2">
      <c r="F434" s="100"/>
      <c r="G434" s="100"/>
      <c r="H434" s="100"/>
      <c r="I434" s="100"/>
      <c r="K434" s="108"/>
      <c r="L434" s="108"/>
      <c r="M434" s="108"/>
    </row>
    <row r="435" spans="6:13" x14ac:dyDescent="0.2">
      <c r="F435" s="100"/>
      <c r="G435" s="100"/>
      <c r="H435" s="100"/>
      <c r="I435" s="100"/>
      <c r="K435" s="108"/>
      <c r="L435" s="108"/>
      <c r="M435" s="108"/>
    </row>
    <row r="436" spans="6:13" x14ac:dyDescent="0.2">
      <c r="F436" s="100"/>
      <c r="G436" s="100"/>
      <c r="H436" s="100"/>
      <c r="I436" s="100"/>
      <c r="K436" s="108"/>
      <c r="L436" s="108"/>
      <c r="M436" s="108"/>
    </row>
    <row r="437" spans="6:13" x14ac:dyDescent="0.2">
      <c r="F437" s="100"/>
      <c r="G437" s="100"/>
      <c r="H437" s="100"/>
      <c r="I437" s="100"/>
      <c r="K437" s="108"/>
      <c r="L437" s="108"/>
      <c r="M437" s="108"/>
    </row>
    <row r="438" spans="6:13" x14ac:dyDescent="0.2">
      <c r="F438" s="100"/>
      <c r="G438" s="100"/>
      <c r="H438" s="100"/>
      <c r="I438" s="100"/>
      <c r="K438" s="108"/>
      <c r="L438" s="108"/>
      <c r="M438" s="108"/>
    </row>
    <row r="439" spans="6:13" x14ac:dyDescent="0.2">
      <c r="F439" s="100"/>
      <c r="G439" s="100"/>
      <c r="H439" s="100"/>
      <c r="I439" s="100"/>
      <c r="K439" s="108"/>
      <c r="L439" s="108"/>
      <c r="M439" s="108"/>
    </row>
    <row r="440" spans="6:13" x14ac:dyDescent="0.2">
      <c r="F440" s="100"/>
      <c r="G440" s="100"/>
      <c r="H440" s="100"/>
      <c r="I440" s="100"/>
      <c r="K440" s="108"/>
      <c r="L440" s="108"/>
      <c r="M440" s="108"/>
    </row>
    <row r="441" spans="6:13" x14ac:dyDescent="0.2">
      <c r="F441" s="100"/>
      <c r="G441" s="100"/>
      <c r="H441" s="100"/>
      <c r="I441" s="100"/>
      <c r="K441" s="108"/>
      <c r="L441" s="108"/>
      <c r="M441" s="108"/>
    </row>
    <row r="442" spans="6:13" x14ac:dyDescent="0.2">
      <c r="F442" s="100"/>
      <c r="G442" s="100"/>
      <c r="H442" s="100"/>
      <c r="I442" s="100"/>
      <c r="K442" s="108"/>
      <c r="L442" s="108"/>
      <c r="M442" s="108"/>
    </row>
    <row r="443" spans="6:13" x14ac:dyDescent="0.2">
      <c r="F443" s="100"/>
      <c r="G443" s="100"/>
      <c r="H443" s="100"/>
      <c r="I443" s="100"/>
      <c r="K443" s="108"/>
      <c r="L443" s="108"/>
      <c r="M443" s="108"/>
    </row>
    <row r="444" spans="6:13" x14ac:dyDescent="0.2">
      <c r="F444" s="100"/>
      <c r="G444" s="100"/>
      <c r="H444" s="100"/>
      <c r="I444" s="100"/>
      <c r="K444" s="108"/>
      <c r="L444" s="108"/>
      <c r="M444" s="108"/>
    </row>
    <row r="445" spans="6:13" x14ac:dyDescent="0.2">
      <c r="F445" s="100"/>
      <c r="G445" s="100"/>
      <c r="H445" s="100"/>
      <c r="I445" s="100"/>
      <c r="K445" s="108"/>
      <c r="L445" s="108"/>
      <c r="M445" s="108"/>
    </row>
    <row r="446" spans="6:13" x14ac:dyDescent="0.2">
      <c r="F446" s="100"/>
      <c r="G446" s="100"/>
      <c r="H446" s="100"/>
      <c r="I446" s="100"/>
      <c r="K446" s="108"/>
      <c r="L446" s="108"/>
      <c r="M446" s="108"/>
    </row>
    <row r="447" spans="6:13" x14ac:dyDescent="0.2">
      <c r="F447" s="100"/>
      <c r="G447" s="100"/>
      <c r="H447" s="100"/>
      <c r="I447" s="100"/>
      <c r="K447" s="108"/>
      <c r="L447" s="108"/>
      <c r="M447" s="108"/>
    </row>
    <row r="448" spans="6:13" x14ac:dyDescent="0.2">
      <c r="F448" s="100"/>
      <c r="G448" s="100"/>
      <c r="H448" s="100"/>
      <c r="I448" s="100"/>
      <c r="K448" s="108"/>
      <c r="L448" s="108"/>
      <c r="M448" s="108"/>
    </row>
    <row r="449" spans="6:13" x14ac:dyDescent="0.2">
      <c r="F449" s="100"/>
      <c r="G449" s="100"/>
      <c r="H449" s="100"/>
      <c r="I449" s="100"/>
      <c r="K449" s="108"/>
      <c r="L449" s="108"/>
      <c r="M449" s="108"/>
    </row>
    <row r="450" spans="6:13" x14ac:dyDescent="0.2">
      <c r="F450" s="100"/>
      <c r="G450" s="100"/>
      <c r="H450" s="100"/>
      <c r="I450" s="100"/>
      <c r="K450" s="108"/>
      <c r="L450" s="108"/>
      <c r="M450" s="108"/>
    </row>
    <row r="451" spans="6:13" x14ac:dyDescent="0.2">
      <c r="F451" s="100"/>
      <c r="G451" s="100"/>
      <c r="H451" s="100"/>
      <c r="I451" s="100"/>
      <c r="K451" s="108"/>
      <c r="L451" s="108"/>
      <c r="M451" s="108"/>
    </row>
    <row r="452" spans="6:13" x14ac:dyDescent="0.2">
      <c r="F452" s="100"/>
      <c r="G452" s="100"/>
      <c r="H452" s="100"/>
      <c r="I452" s="100"/>
      <c r="K452" s="108"/>
      <c r="L452" s="108"/>
      <c r="M452" s="108"/>
    </row>
    <row r="453" spans="6:13" x14ac:dyDescent="0.2">
      <c r="F453" s="100"/>
      <c r="G453" s="100"/>
      <c r="H453" s="100"/>
      <c r="I453" s="100"/>
      <c r="K453" s="108"/>
      <c r="L453" s="108"/>
      <c r="M453" s="108"/>
    </row>
    <row r="454" spans="6:13" x14ac:dyDescent="0.2">
      <c r="F454" s="100"/>
      <c r="G454" s="100"/>
      <c r="H454" s="100"/>
      <c r="I454" s="100"/>
      <c r="K454" s="108"/>
      <c r="L454" s="108"/>
      <c r="M454" s="108"/>
    </row>
    <row r="455" spans="6:13" x14ac:dyDescent="0.2">
      <c r="F455" s="100"/>
      <c r="G455" s="100"/>
      <c r="H455" s="100"/>
      <c r="I455" s="100"/>
      <c r="K455" s="108"/>
      <c r="L455" s="108"/>
      <c r="M455" s="108"/>
    </row>
    <row r="456" spans="6:13" x14ac:dyDescent="0.2">
      <c r="F456" s="100"/>
      <c r="G456" s="100"/>
      <c r="H456" s="100"/>
      <c r="I456" s="100"/>
      <c r="K456" s="108"/>
      <c r="L456" s="108"/>
      <c r="M456" s="108"/>
    </row>
    <row r="457" spans="6:13" x14ac:dyDescent="0.2">
      <c r="F457" s="100"/>
      <c r="G457" s="100"/>
      <c r="H457" s="100"/>
      <c r="I457" s="100"/>
      <c r="K457" s="108"/>
      <c r="L457" s="108"/>
      <c r="M457" s="108"/>
    </row>
    <row r="458" spans="6:13" x14ac:dyDescent="0.2">
      <c r="F458" s="100"/>
      <c r="G458" s="100"/>
      <c r="H458" s="100"/>
      <c r="I458" s="100"/>
      <c r="K458" s="108"/>
      <c r="L458" s="108"/>
      <c r="M458" s="108"/>
    </row>
    <row r="459" spans="6:13" x14ac:dyDescent="0.2">
      <c r="F459" s="100"/>
      <c r="G459" s="100"/>
      <c r="H459" s="100"/>
      <c r="I459" s="100"/>
      <c r="K459" s="108"/>
      <c r="L459" s="108"/>
      <c r="M459" s="108"/>
    </row>
    <row r="460" spans="6:13" x14ac:dyDescent="0.2">
      <c r="F460" s="100"/>
      <c r="G460" s="100"/>
      <c r="H460" s="100"/>
      <c r="I460" s="100"/>
      <c r="K460" s="108"/>
      <c r="L460" s="108"/>
      <c r="M460" s="108"/>
    </row>
    <row r="461" spans="6:13" x14ac:dyDescent="0.2">
      <c r="F461" s="100"/>
      <c r="G461" s="100"/>
      <c r="H461" s="100"/>
      <c r="I461" s="100"/>
      <c r="K461" s="108"/>
      <c r="L461" s="108"/>
      <c r="M461" s="108"/>
    </row>
    <row r="462" spans="6:13" x14ac:dyDescent="0.2">
      <c r="F462" s="100"/>
      <c r="G462" s="100"/>
      <c r="H462" s="100"/>
      <c r="I462" s="100"/>
      <c r="K462" s="108"/>
      <c r="L462" s="108"/>
      <c r="M462" s="108"/>
    </row>
    <row r="463" spans="6:13" x14ac:dyDescent="0.2">
      <c r="F463" s="100"/>
      <c r="G463" s="100"/>
      <c r="H463" s="100"/>
      <c r="I463" s="100"/>
      <c r="K463" s="108"/>
      <c r="L463" s="108"/>
      <c r="M463" s="108"/>
    </row>
    <row r="464" spans="6:13" x14ac:dyDescent="0.2">
      <c r="F464" s="100"/>
      <c r="G464" s="100"/>
      <c r="H464" s="100"/>
      <c r="I464" s="100"/>
      <c r="K464" s="108"/>
      <c r="L464" s="108"/>
      <c r="M464" s="108"/>
    </row>
    <row r="465" spans="6:13" x14ac:dyDescent="0.2">
      <c r="F465" s="100"/>
      <c r="G465" s="100"/>
      <c r="H465" s="100"/>
      <c r="I465" s="100"/>
      <c r="K465" s="108"/>
      <c r="L465" s="108"/>
      <c r="M465" s="108"/>
    </row>
    <row r="466" spans="6:13" x14ac:dyDescent="0.2">
      <c r="F466" s="100"/>
      <c r="G466" s="100"/>
      <c r="H466" s="100"/>
      <c r="I466" s="100"/>
      <c r="K466" s="108"/>
      <c r="L466" s="108"/>
      <c r="M466" s="108"/>
    </row>
    <row r="467" spans="6:13" x14ac:dyDescent="0.2">
      <c r="F467" s="100"/>
      <c r="G467" s="100"/>
      <c r="H467" s="100"/>
      <c r="I467" s="100"/>
      <c r="K467" s="108"/>
      <c r="L467" s="108"/>
      <c r="M467" s="108"/>
    </row>
    <row r="468" spans="6:13" x14ac:dyDescent="0.2">
      <c r="F468" s="100"/>
      <c r="G468" s="100"/>
      <c r="H468" s="100"/>
      <c r="I468" s="100"/>
      <c r="K468" s="108"/>
      <c r="L468" s="108"/>
      <c r="M468" s="108"/>
    </row>
    <row r="469" spans="6:13" x14ac:dyDescent="0.2">
      <c r="F469" s="100"/>
      <c r="G469" s="100"/>
      <c r="H469" s="100"/>
      <c r="I469" s="100"/>
      <c r="K469" s="108"/>
      <c r="L469" s="108"/>
      <c r="M469" s="108"/>
    </row>
    <row r="470" spans="6:13" x14ac:dyDescent="0.2">
      <c r="F470" s="100"/>
      <c r="G470" s="100"/>
      <c r="H470" s="100"/>
      <c r="I470" s="100"/>
      <c r="K470" s="108"/>
      <c r="L470" s="108"/>
      <c r="M470" s="108"/>
    </row>
    <row r="471" spans="6:13" x14ac:dyDescent="0.2">
      <c r="F471" s="100"/>
      <c r="G471" s="100"/>
      <c r="H471" s="100"/>
      <c r="I471" s="100"/>
      <c r="K471" s="108"/>
      <c r="L471" s="108"/>
      <c r="M471" s="108"/>
    </row>
    <row r="472" spans="6:13" x14ac:dyDescent="0.2">
      <c r="F472" s="100"/>
      <c r="G472" s="100"/>
      <c r="H472" s="100"/>
      <c r="I472" s="100"/>
      <c r="K472" s="108"/>
      <c r="L472" s="108"/>
      <c r="M472" s="108"/>
    </row>
    <row r="473" spans="6:13" x14ac:dyDescent="0.2">
      <c r="F473" s="100"/>
      <c r="G473" s="100"/>
      <c r="H473" s="100"/>
      <c r="I473" s="100"/>
      <c r="K473" s="108"/>
      <c r="L473" s="108"/>
      <c r="M473" s="108"/>
    </row>
    <row r="474" spans="6:13" x14ac:dyDescent="0.2">
      <c r="F474" s="100"/>
      <c r="G474" s="100"/>
      <c r="H474" s="100"/>
      <c r="I474" s="100"/>
      <c r="K474" s="108"/>
      <c r="L474" s="108"/>
      <c r="M474" s="108"/>
    </row>
    <row r="475" spans="6:13" x14ac:dyDescent="0.2">
      <c r="F475" s="100"/>
      <c r="G475" s="100"/>
      <c r="H475" s="100"/>
      <c r="I475" s="100"/>
      <c r="K475" s="108"/>
      <c r="L475" s="108"/>
      <c r="M475" s="108"/>
    </row>
    <row r="476" spans="6:13" x14ac:dyDescent="0.2">
      <c r="K476" s="108"/>
      <c r="L476" s="108"/>
      <c r="M476" s="108"/>
    </row>
    <row r="477" spans="6:13" x14ac:dyDescent="0.2">
      <c r="K477" s="108"/>
      <c r="L477" s="108"/>
      <c r="M477" s="108"/>
    </row>
    <row r="478" spans="6:13" x14ac:dyDescent="0.2">
      <c r="K478" s="108"/>
      <c r="L478" s="108"/>
      <c r="M478" s="108"/>
    </row>
    <row r="479" spans="6:13" x14ac:dyDescent="0.2">
      <c r="K479" s="108"/>
      <c r="L479" s="108"/>
      <c r="M479" s="108"/>
    </row>
  </sheetData>
  <mergeCells count="435">
    <mergeCell ref="F383:F384"/>
    <mergeCell ref="G383:G384"/>
    <mergeCell ref="H383:I383"/>
    <mergeCell ref="B381:C381"/>
    <mergeCell ref="B382:C382"/>
    <mergeCell ref="B383:B384"/>
    <mergeCell ref="C383:C384"/>
    <mergeCell ref="D383:D384"/>
    <mergeCell ref="E383:E384"/>
    <mergeCell ref="H367:I367"/>
    <mergeCell ref="B373:C373"/>
    <mergeCell ref="B374:C374"/>
    <mergeCell ref="B375:B376"/>
    <mergeCell ref="C375:C376"/>
    <mergeCell ref="D375:D376"/>
    <mergeCell ref="E375:E376"/>
    <mergeCell ref="F375:F376"/>
    <mergeCell ref="G375:G376"/>
    <mergeCell ref="H375:I375"/>
    <mergeCell ref="G359:G360"/>
    <mergeCell ref="H359:I359"/>
    <mergeCell ref="B365:C365"/>
    <mergeCell ref="B366:C366"/>
    <mergeCell ref="B367:B368"/>
    <mergeCell ref="C367:C368"/>
    <mergeCell ref="D367:D368"/>
    <mergeCell ref="E367:E368"/>
    <mergeCell ref="F367:F368"/>
    <mergeCell ref="G367:G368"/>
    <mergeCell ref="F351:F352"/>
    <mergeCell ref="G351:G352"/>
    <mergeCell ref="H351:I351"/>
    <mergeCell ref="B357:C357"/>
    <mergeCell ref="B358:C358"/>
    <mergeCell ref="B359:B360"/>
    <mergeCell ref="C359:C360"/>
    <mergeCell ref="D359:D360"/>
    <mergeCell ref="E359:E360"/>
    <mergeCell ref="F359:F360"/>
    <mergeCell ref="B349:C349"/>
    <mergeCell ref="B350:C350"/>
    <mergeCell ref="B351:B352"/>
    <mergeCell ref="C351:C352"/>
    <mergeCell ref="D351:D352"/>
    <mergeCell ref="E351:E352"/>
    <mergeCell ref="H335:I335"/>
    <mergeCell ref="B341:C341"/>
    <mergeCell ref="B342:C342"/>
    <mergeCell ref="B343:B344"/>
    <mergeCell ref="C343:C344"/>
    <mergeCell ref="D343:D344"/>
    <mergeCell ref="E343:E344"/>
    <mergeCell ref="F343:F344"/>
    <mergeCell ref="G343:G344"/>
    <mergeCell ref="H343:I343"/>
    <mergeCell ref="G327:G328"/>
    <mergeCell ref="H327:I327"/>
    <mergeCell ref="B333:C333"/>
    <mergeCell ref="B334:C334"/>
    <mergeCell ref="B335:B336"/>
    <mergeCell ref="C335:C336"/>
    <mergeCell ref="D335:D336"/>
    <mergeCell ref="E335:E336"/>
    <mergeCell ref="F335:F336"/>
    <mergeCell ref="G335:G336"/>
    <mergeCell ref="F319:F320"/>
    <mergeCell ref="G319:G320"/>
    <mergeCell ref="H319:I319"/>
    <mergeCell ref="B325:C325"/>
    <mergeCell ref="B326:C326"/>
    <mergeCell ref="B327:B328"/>
    <mergeCell ref="C327:C328"/>
    <mergeCell ref="D327:D328"/>
    <mergeCell ref="E327:E328"/>
    <mergeCell ref="F327:F328"/>
    <mergeCell ref="B317:C317"/>
    <mergeCell ref="B318:C318"/>
    <mergeCell ref="B319:B320"/>
    <mergeCell ref="C319:C320"/>
    <mergeCell ref="D319:D320"/>
    <mergeCell ref="E319:E320"/>
    <mergeCell ref="H303:I303"/>
    <mergeCell ref="B309:C309"/>
    <mergeCell ref="B310:C310"/>
    <mergeCell ref="B311:B312"/>
    <mergeCell ref="C311:C312"/>
    <mergeCell ref="D311:D312"/>
    <mergeCell ref="E311:E312"/>
    <mergeCell ref="F311:F312"/>
    <mergeCell ref="G311:G312"/>
    <mergeCell ref="H311:I311"/>
    <mergeCell ref="G295:G296"/>
    <mergeCell ref="H295:I295"/>
    <mergeCell ref="B301:C301"/>
    <mergeCell ref="B302:C302"/>
    <mergeCell ref="B303:B304"/>
    <mergeCell ref="C303:C304"/>
    <mergeCell ref="D303:D304"/>
    <mergeCell ref="E303:E304"/>
    <mergeCell ref="F303:F304"/>
    <mergeCell ref="G303:G304"/>
    <mergeCell ref="F287:F288"/>
    <mergeCell ref="G287:G288"/>
    <mergeCell ref="H287:I287"/>
    <mergeCell ref="B293:C293"/>
    <mergeCell ref="B294:C294"/>
    <mergeCell ref="B295:B296"/>
    <mergeCell ref="C295:C296"/>
    <mergeCell ref="D295:D296"/>
    <mergeCell ref="E295:E296"/>
    <mergeCell ref="F295:F296"/>
    <mergeCell ref="B285:C285"/>
    <mergeCell ref="B286:C286"/>
    <mergeCell ref="B287:B288"/>
    <mergeCell ref="C287:C288"/>
    <mergeCell ref="D287:D288"/>
    <mergeCell ref="E287:E288"/>
    <mergeCell ref="H271:I271"/>
    <mergeCell ref="B277:C277"/>
    <mergeCell ref="B278:C278"/>
    <mergeCell ref="B279:B280"/>
    <mergeCell ref="C279:C280"/>
    <mergeCell ref="D279:D280"/>
    <mergeCell ref="E279:E280"/>
    <mergeCell ref="F279:F280"/>
    <mergeCell ref="G279:G280"/>
    <mergeCell ref="H279:I279"/>
    <mergeCell ref="G263:G264"/>
    <mergeCell ref="H263:I263"/>
    <mergeCell ref="B269:C269"/>
    <mergeCell ref="B270:C270"/>
    <mergeCell ref="B271:B272"/>
    <mergeCell ref="C271:C272"/>
    <mergeCell ref="D271:D272"/>
    <mergeCell ref="E271:E272"/>
    <mergeCell ref="F271:F272"/>
    <mergeCell ref="G271:G272"/>
    <mergeCell ref="F255:F256"/>
    <mergeCell ref="G255:G256"/>
    <mergeCell ref="H255:I255"/>
    <mergeCell ref="B261:C261"/>
    <mergeCell ref="B262:C262"/>
    <mergeCell ref="B263:B264"/>
    <mergeCell ref="C263:C264"/>
    <mergeCell ref="D263:D264"/>
    <mergeCell ref="E263:E264"/>
    <mergeCell ref="F263:F264"/>
    <mergeCell ref="B253:C253"/>
    <mergeCell ref="B254:C254"/>
    <mergeCell ref="B255:B256"/>
    <mergeCell ref="C255:C256"/>
    <mergeCell ref="D255:D256"/>
    <mergeCell ref="E255:E256"/>
    <mergeCell ref="H239:I239"/>
    <mergeCell ref="B245:C245"/>
    <mergeCell ref="B246:C246"/>
    <mergeCell ref="B247:B248"/>
    <mergeCell ref="C247:C248"/>
    <mergeCell ref="D247:D248"/>
    <mergeCell ref="E247:E248"/>
    <mergeCell ref="F247:F248"/>
    <mergeCell ref="G247:G248"/>
    <mergeCell ref="H247:I247"/>
    <mergeCell ref="G231:G232"/>
    <mergeCell ref="H231:I231"/>
    <mergeCell ref="B237:C237"/>
    <mergeCell ref="B238:C238"/>
    <mergeCell ref="B239:B240"/>
    <mergeCell ref="C239:C240"/>
    <mergeCell ref="D239:D240"/>
    <mergeCell ref="E239:E240"/>
    <mergeCell ref="F239:F240"/>
    <mergeCell ref="G239:G240"/>
    <mergeCell ref="F223:F224"/>
    <mergeCell ref="G223:G224"/>
    <mergeCell ref="H223:I223"/>
    <mergeCell ref="B229:C229"/>
    <mergeCell ref="B230:C230"/>
    <mergeCell ref="B231:B232"/>
    <mergeCell ref="C231:C232"/>
    <mergeCell ref="D231:D232"/>
    <mergeCell ref="E231:E232"/>
    <mergeCell ref="F231:F232"/>
    <mergeCell ref="B221:C221"/>
    <mergeCell ref="B222:C222"/>
    <mergeCell ref="B223:B224"/>
    <mergeCell ref="C223:C224"/>
    <mergeCell ref="D223:D224"/>
    <mergeCell ref="E223:E224"/>
    <mergeCell ref="H207:I207"/>
    <mergeCell ref="B213:C213"/>
    <mergeCell ref="B214:C214"/>
    <mergeCell ref="B215:B216"/>
    <mergeCell ref="C215:C216"/>
    <mergeCell ref="D215:D216"/>
    <mergeCell ref="E215:E216"/>
    <mergeCell ref="F215:F216"/>
    <mergeCell ref="G215:G216"/>
    <mergeCell ref="H215:I215"/>
    <mergeCell ref="G199:G200"/>
    <mergeCell ref="H199:I199"/>
    <mergeCell ref="B205:C205"/>
    <mergeCell ref="B206:C206"/>
    <mergeCell ref="B207:B208"/>
    <mergeCell ref="C207:C208"/>
    <mergeCell ref="D207:D208"/>
    <mergeCell ref="E207:E208"/>
    <mergeCell ref="F207:F208"/>
    <mergeCell ref="G207:G208"/>
    <mergeCell ref="F191:F192"/>
    <mergeCell ref="G191:G192"/>
    <mergeCell ref="H191:I191"/>
    <mergeCell ref="B197:C197"/>
    <mergeCell ref="B198:C198"/>
    <mergeCell ref="B199:B200"/>
    <mergeCell ref="C199:C200"/>
    <mergeCell ref="D199:D200"/>
    <mergeCell ref="E199:E200"/>
    <mergeCell ref="F199:F200"/>
    <mergeCell ref="B189:C189"/>
    <mergeCell ref="B190:C190"/>
    <mergeCell ref="B191:B192"/>
    <mergeCell ref="C191:C192"/>
    <mergeCell ref="D191:D192"/>
    <mergeCell ref="E191:E192"/>
    <mergeCell ref="H175:I175"/>
    <mergeCell ref="B181:C181"/>
    <mergeCell ref="B182:C182"/>
    <mergeCell ref="B183:B184"/>
    <mergeCell ref="C183:C184"/>
    <mergeCell ref="D183:D184"/>
    <mergeCell ref="E183:E184"/>
    <mergeCell ref="F183:F184"/>
    <mergeCell ref="G183:G184"/>
    <mergeCell ref="H183:I183"/>
    <mergeCell ref="G167:G168"/>
    <mergeCell ref="H167:I167"/>
    <mergeCell ref="B173:C173"/>
    <mergeCell ref="B174:C174"/>
    <mergeCell ref="B175:B176"/>
    <mergeCell ref="C175:C176"/>
    <mergeCell ref="D175:D176"/>
    <mergeCell ref="E175:E176"/>
    <mergeCell ref="F175:F176"/>
    <mergeCell ref="G175:G176"/>
    <mergeCell ref="F159:F160"/>
    <mergeCell ref="G159:G160"/>
    <mergeCell ref="H159:I159"/>
    <mergeCell ref="B165:C165"/>
    <mergeCell ref="B166:C166"/>
    <mergeCell ref="B167:B168"/>
    <mergeCell ref="C167:C168"/>
    <mergeCell ref="D167:D168"/>
    <mergeCell ref="E167:E168"/>
    <mergeCell ref="F167:F168"/>
    <mergeCell ref="B157:C157"/>
    <mergeCell ref="B158:C158"/>
    <mergeCell ref="B159:B160"/>
    <mergeCell ref="C159:C160"/>
    <mergeCell ref="D159:D160"/>
    <mergeCell ref="E159:E160"/>
    <mergeCell ref="H143:I143"/>
    <mergeCell ref="B149:C149"/>
    <mergeCell ref="B150:C150"/>
    <mergeCell ref="B151:B152"/>
    <mergeCell ref="C151:C152"/>
    <mergeCell ref="D151:D152"/>
    <mergeCell ref="E151:E152"/>
    <mergeCell ref="F151:F152"/>
    <mergeCell ref="G151:G152"/>
    <mergeCell ref="H151:I151"/>
    <mergeCell ref="G135:G136"/>
    <mergeCell ref="H135:I135"/>
    <mergeCell ref="B141:C141"/>
    <mergeCell ref="B142:C142"/>
    <mergeCell ref="B143:B144"/>
    <mergeCell ref="C143:C144"/>
    <mergeCell ref="D143:D144"/>
    <mergeCell ref="E143:E144"/>
    <mergeCell ref="F143:F144"/>
    <mergeCell ref="G143:G144"/>
    <mergeCell ref="F127:F128"/>
    <mergeCell ref="G127:G128"/>
    <mergeCell ref="H127:I127"/>
    <mergeCell ref="B133:C133"/>
    <mergeCell ref="B134:C134"/>
    <mergeCell ref="B135:B136"/>
    <mergeCell ref="C135:C136"/>
    <mergeCell ref="D135:D136"/>
    <mergeCell ref="E135:E136"/>
    <mergeCell ref="F135:F136"/>
    <mergeCell ref="B125:C125"/>
    <mergeCell ref="B126:C126"/>
    <mergeCell ref="B127:B128"/>
    <mergeCell ref="C127:C128"/>
    <mergeCell ref="D127:D128"/>
    <mergeCell ref="E127:E128"/>
    <mergeCell ref="H111:I111"/>
    <mergeCell ref="B117:C117"/>
    <mergeCell ref="B118:C118"/>
    <mergeCell ref="B119:B120"/>
    <mergeCell ref="C119:C120"/>
    <mergeCell ref="D119:D120"/>
    <mergeCell ref="E119:E120"/>
    <mergeCell ref="F119:F120"/>
    <mergeCell ref="G119:G120"/>
    <mergeCell ref="H119:I119"/>
    <mergeCell ref="G103:G104"/>
    <mergeCell ref="H103:I103"/>
    <mergeCell ref="B109:C109"/>
    <mergeCell ref="B110:C110"/>
    <mergeCell ref="B111:B112"/>
    <mergeCell ref="C111:C112"/>
    <mergeCell ref="D111:D112"/>
    <mergeCell ref="E111:E112"/>
    <mergeCell ref="F111:F112"/>
    <mergeCell ref="G111:G112"/>
    <mergeCell ref="F95:F96"/>
    <mergeCell ref="G95:G96"/>
    <mergeCell ref="H95:I95"/>
    <mergeCell ref="B101:C101"/>
    <mergeCell ref="B102:C102"/>
    <mergeCell ref="B103:B104"/>
    <mergeCell ref="C103:C104"/>
    <mergeCell ref="D103:D104"/>
    <mergeCell ref="E103:E104"/>
    <mergeCell ref="F103:F104"/>
    <mergeCell ref="B93:C93"/>
    <mergeCell ref="B94:C94"/>
    <mergeCell ref="B95:B96"/>
    <mergeCell ref="C95:C96"/>
    <mergeCell ref="D95:D96"/>
    <mergeCell ref="E95:E96"/>
    <mergeCell ref="H79:I79"/>
    <mergeCell ref="B85:C85"/>
    <mergeCell ref="B86:C86"/>
    <mergeCell ref="B87:B88"/>
    <mergeCell ref="C87:C88"/>
    <mergeCell ref="D87:D88"/>
    <mergeCell ref="E87:E88"/>
    <mergeCell ref="F87:F88"/>
    <mergeCell ref="G87:G88"/>
    <mergeCell ref="H87:I87"/>
    <mergeCell ref="G71:G72"/>
    <mergeCell ref="H71:I71"/>
    <mergeCell ref="B77:C77"/>
    <mergeCell ref="B78:C78"/>
    <mergeCell ref="B79:B80"/>
    <mergeCell ref="C79:C80"/>
    <mergeCell ref="D79:D80"/>
    <mergeCell ref="E79:E80"/>
    <mergeCell ref="F79:F80"/>
    <mergeCell ref="G79:G80"/>
    <mergeCell ref="F63:F64"/>
    <mergeCell ref="G63:G64"/>
    <mergeCell ref="H63:I63"/>
    <mergeCell ref="B69:C69"/>
    <mergeCell ref="B70:C70"/>
    <mergeCell ref="B71:B72"/>
    <mergeCell ref="C71:C72"/>
    <mergeCell ref="D71:D72"/>
    <mergeCell ref="E71:E72"/>
    <mergeCell ref="F71:F72"/>
    <mergeCell ref="B61:C61"/>
    <mergeCell ref="B62:C62"/>
    <mergeCell ref="B63:B64"/>
    <mergeCell ref="C63:C64"/>
    <mergeCell ref="D63:D64"/>
    <mergeCell ref="E63:E64"/>
    <mergeCell ref="H47:I47"/>
    <mergeCell ref="B53:C53"/>
    <mergeCell ref="B54:C54"/>
    <mergeCell ref="B55:B56"/>
    <mergeCell ref="C55:C56"/>
    <mergeCell ref="D55:D56"/>
    <mergeCell ref="E55:E56"/>
    <mergeCell ref="F55:F56"/>
    <mergeCell ref="G55:G56"/>
    <mergeCell ref="H55:I55"/>
    <mergeCell ref="G39:G40"/>
    <mergeCell ref="H39:I39"/>
    <mergeCell ref="B45:C45"/>
    <mergeCell ref="B46:C46"/>
    <mergeCell ref="B47:B48"/>
    <mergeCell ref="C47:C48"/>
    <mergeCell ref="D47:D48"/>
    <mergeCell ref="E47:E48"/>
    <mergeCell ref="F47:F48"/>
    <mergeCell ref="G47:G48"/>
    <mergeCell ref="F31:F32"/>
    <mergeCell ref="G31:G32"/>
    <mergeCell ref="H31:I31"/>
    <mergeCell ref="B37:C37"/>
    <mergeCell ref="B38:C38"/>
    <mergeCell ref="B39:B40"/>
    <mergeCell ref="C39:C40"/>
    <mergeCell ref="D39:D40"/>
    <mergeCell ref="E39:E40"/>
    <mergeCell ref="F39:F40"/>
    <mergeCell ref="B29:C29"/>
    <mergeCell ref="B30:C30"/>
    <mergeCell ref="B31:B32"/>
    <mergeCell ref="C31:C32"/>
    <mergeCell ref="D31:D32"/>
    <mergeCell ref="E31:E32"/>
    <mergeCell ref="H15:I15"/>
    <mergeCell ref="B21:C21"/>
    <mergeCell ref="B22:C22"/>
    <mergeCell ref="B23:B24"/>
    <mergeCell ref="C23:C24"/>
    <mergeCell ref="D23:D24"/>
    <mergeCell ref="E23:E24"/>
    <mergeCell ref="F23:F24"/>
    <mergeCell ref="G23:G24"/>
    <mergeCell ref="H23:I23"/>
    <mergeCell ref="G7:G8"/>
    <mergeCell ref="H7:I7"/>
    <mergeCell ref="B13:C13"/>
    <mergeCell ref="B14:C14"/>
    <mergeCell ref="B15:B16"/>
    <mergeCell ref="C15:C16"/>
    <mergeCell ref="D15:D16"/>
    <mergeCell ref="E15:E16"/>
    <mergeCell ref="F15:F16"/>
    <mergeCell ref="G15:G16"/>
    <mergeCell ref="B1:I1"/>
    <mergeCell ref="B2:I2"/>
    <mergeCell ref="B3:I3"/>
    <mergeCell ref="B5:C5"/>
    <mergeCell ref="B6:C6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5"/>
  <sheetViews>
    <sheetView zoomScale="85" zoomScaleNormal="85" workbookViewId="0">
      <selection activeCell="K10" sqref="K10"/>
    </sheetView>
  </sheetViews>
  <sheetFormatPr defaultColWidth="20" defaultRowHeight="15" x14ac:dyDescent="0.2"/>
  <cols>
    <col min="1" max="1" width="11.28515625" style="89" customWidth="1"/>
    <col min="2" max="2" width="9.85546875" style="89" bestFit="1" customWidth="1"/>
    <col min="3" max="3" width="45.140625" style="89" bestFit="1" customWidth="1"/>
    <col min="4" max="4" width="4.85546875" style="89" bestFit="1" customWidth="1"/>
    <col min="5" max="10" width="23.140625" style="89" bestFit="1" customWidth="1"/>
    <col min="11" max="16384" width="20" style="89"/>
  </cols>
  <sheetData>
    <row r="2" spans="2:10" x14ac:dyDescent="0.2">
      <c r="B2" s="1" t="s">
        <v>227</v>
      </c>
      <c r="C2" s="1"/>
      <c r="D2" s="1"/>
      <c r="E2" s="1"/>
      <c r="F2" s="1"/>
      <c r="G2" s="1"/>
      <c r="H2" s="1"/>
      <c r="I2" s="1"/>
      <c r="J2" s="1"/>
    </row>
    <row r="3" spans="2:10" x14ac:dyDescent="0.2">
      <c r="B3" s="1" t="s">
        <v>241</v>
      </c>
      <c r="C3" s="1"/>
      <c r="D3" s="1"/>
      <c r="E3" s="1"/>
      <c r="F3" s="1"/>
      <c r="G3" s="1"/>
      <c r="H3" s="1"/>
      <c r="I3" s="1"/>
      <c r="J3" s="1"/>
    </row>
    <row r="4" spans="2:10" x14ac:dyDescent="0.2">
      <c r="B4" s="1" t="s">
        <v>184</v>
      </c>
      <c r="C4" s="1"/>
      <c r="D4" s="1"/>
      <c r="E4" s="1"/>
      <c r="F4" s="1"/>
      <c r="G4" s="1"/>
      <c r="H4" s="1"/>
      <c r="I4" s="1"/>
      <c r="J4" s="1"/>
    </row>
    <row r="6" spans="2:10" x14ac:dyDescent="0.2">
      <c r="B6" s="55" t="s">
        <v>242</v>
      </c>
      <c r="C6" s="55" t="s">
        <v>14</v>
      </c>
      <c r="D6" s="55" t="s">
        <v>187</v>
      </c>
      <c r="E6" s="109" t="s">
        <v>243</v>
      </c>
      <c r="F6" s="109"/>
      <c r="G6" s="109" t="s">
        <v>240</v>
      </c>
      <c r="H6" s="109"/>
      <c r="I6" s="109" t="s">
        <v>244</v>
      </c>
      <c r="J6" s="109"/>
    </row>
    <row r="7" spans="2:10" x14ac:dyDescent="0.2">
      <c r="B7" s="55"/>
      <c r="C7" s="55"/>
      <c r="D7" s="55"/>
      <c r="E7" s="57" t="s">
        <v>31</v>
      </c>
      <c r="F7" s="57" t="s">
        <v>32</v>
      </c>
      <c r="G7" s="57" t="s">
        <v>31</v>
      </c>
      <c r="H7" s="57" t="s">
        <v>32</v>
      </c>
      <c r="I7" s="57" t="s">
        <v>31</v>
      </c>
      <c r="J7" s="57" t="s">
        <v>32</v>
      </c>
    </row>
    <row r="8" spans="2:10" x14ac:dyDescent="0.2">
      <c r="B8" s="99">
        <v>11101</v>
      </c>
      <c r="C8" s="95" t="str">
        <f>VLOOKUP(B8,'[1]Master Akun '!$A$11:$D$76,2,FALSE)</f>
        <v>Kas Ditangan</v>
      </c>
      <c r="D8" s="99"/>
      <c r="E8" s="8">
        <f>VLOOKUP(B8,'[1]Master Akun '!$A$11:$D$76,3,FALSE)</f>
        <v>2500000</v>
      </c>
      <c r="F8" s="8">
        <f>VLOOKUP(B8,'[1]Master Akun '!$A$11:$D$76,4,FALSE)</f>
        <v>0</v>
      </c>
      <c r="G8" s="97">
        <f ca="1">SUMIF('[1]JU&amp;AJP'!$A$8:$G$303,B8,'[1]JU&amp;AJP'!$F$8:$F$303)</f>
        <v>61885750</v>
      </c>
      <c r="H8" s="97">
        <f ca="1">SUMIF('[1]JU&amp;AJP'!$A$8:$G$303,B8,'[1]JU&amp;AJP'!$G$8:$G$303)</f>
        <v>412500</v>
      </c>
      <c r="I8" s="43">
        <f ca="1">IF(G8+E8&gt;H8+F8,((G8+E8)-(H8+F8)),0)</f>
        <v>63973250</v>
      </c>
      <c r="J8" s="43">
        <f ca="1">IF(H8+F8&gt;G8+E8,((H8+F8)-(G8+E8)),0)</f>
        <v>0</v>
      </c>
    </row>
    <row r="9" spans="2:10" x14ac:dyDescent="0.2">
      <c r="B9" s="99">
        <v>11102</v>
      </c>
      <c r="C9" s="95" t="str">
        <f>VLOOKUP(B9,'[1]Master Akun '!$A$11:$D$76,2,FALSE)</f>
        <v>Kas Kecil</v>
      </c>
      <c r="D9" s="99"/>
      <c r="E9" s="8">
        <f>VLOOKUP(B9,'[1]Master Akun '!$A$11:$D$76,3,FALSE)</f>
        <v>750000</v>
      </c>
      <c r="F9" s="8">
        <f>VLOOKUP(B9,'[1]Master Akun '!$A$11:$D$76,4,FALSE)</f>
        <v>0</v>
      </c>
      <c r="G9" s="97">
        <f ca="1">SUMIF('[1]JU&amp;AJP'!$A$8:$G$303,B9,'[1]JU&amp;AJP'!$F$8:$F$303)</f>
        <v>0</v>
      </c>
      <c r="H9" s="97">
        <f ca="1">SUMIF('[1]JU&amp;AJP'!$A$8:$G$303,B9,'[1]JU&amp;AJP'!$G$8:$G$303)</f>
        <v>0</v>
      </c>
      <c r="I9" s="43">
        <f t="shared" ref="I9:I54" ca="1" si="0">IF(G9+E9&gt;H9+F9,((G9+E9)-(H9+F9)),0)</f>
        <v>750000</v>
      </c>
      <c r="J9" s="43">
        <f t="shared" ref="J9:J54" ca="1" si="1">IF(H9+F9&gt;G9+E9,((H9+F9)-(G9+E9)),0)</f>
        <v>0</v>
      </c>
    </row>
    <row r="10" spans="2:10" x14ac:dyDescent="0.2">
      <c r="B10" s="99">
        <v>11201</v>
      </c>
      <c r="C10" s="95" t="str">
        <f>VLOOKUP(B10,'[1]Master Akun '!$A$11:$D$76,2,FALSE)</f>
        <v>Bank BCA</v>
      </c>
      <c r="D10" s="99"/>
      <c r="E10" s="8">
        <f>VLOOKUP(B10,'[1]Master Akun '!$A$11:$D$76,3,FALSE)</f>
        <v>45000000</v>
      </c>
      <c r="F10" s="8">
        <f>VLOOKUP(B10,'[1]Master Akun '!$A$11:$D$76,4,FALSE)</f>
        <v>0</v>
      </c>
      <c r="G10" s="97">
        <f ca="1">SUMIF('[1]JU&amp;AJP'!$A$8:$G$303,B10,'[1]JU&amp;AJP'!$F$8:$F$303)</f>
        <v>44700000</v>
      </c>
      <c r="H10" s="97">
        <f ca="1">SUMIF('[1]JU&amp;AJP'!$A$8:$G$303,B10,'[1]JU&amp;AJP'!$G$8:$G$303)</f>
        <v>45025000</v>
      </c>
      <c r="I10" s="43">
        <f t="shared" ca="1" si="0"/>
        <v>44675000</v>
      </c>
      <c r="J10" s="43">
        <f t="shared" ca="1" si="1"/>
        <v>0</v>
      </c>
    </row>
    <row r="11" spans="2:10" x14ac:dyDescent="0.2">
      <c r="B11" s="99">
        <v>11202</v>
      </c>
      <c r="C11" s="95" t="str">
        <f>VLOOKUP(B11,'[1]Master Akun '!$A$11:$D$76,2,FALSE)</f>
        <v>Bank Mandiri</v>
      </c>
      <c r="D11" s="99"/>
      <c r="E11" s="8">
        <f>VLOOKUP(B11,'[1]Master Akun '!$A$11:$D$76,3,FALSE)</f>
        <v>25000000</v>
      </c>
      <c r="F11" s="8">
        <f>VLOOKUP(B11,'[1]Master Akun '!$A$11:$D$76,4,FALSE)</f>
        <v>0</v>
      </c>
      <c r="G11" s="97">
        <f ca="1">SUMIF('[1]JU&amp;AJP'!$A$8:$G$303,B11,'[1]JU&amp;AJP'!$F$8:$F$303)</f>
        <v>73409000</v>
      </c>
      <c r="H11" s="97">
        <f ca="1">SUMIF('[1]JU&amp;AJP'!$A$8:$G$303,B11,'[1]JU&amp;AJP'!$G$8:$G$303)</f>
        <v>44887500</v>
      </c>
      <c r="I11" s="43">
        <f t="shared" ca="1" si="0"/>
        <v>53521500</v>
      </c>
      <c r="J11" s="43">
        <f t="shared" ca="1" si="1"/>
        <v>0</v>
      </c>
    </row>
    <row r="12" spans="2:10" x14ac:dyDescent="0.2">
      <c r="B12" s="99">
        <v>11301</v>
      </c>
      <c r="C12" s="95" t="str">
        <f>VLOOKUP(B12,'[1]Master Akun '!$A$11:$D$76,2,FALSE)</f>
        <v xml:space="preserve">Piutang Usaha   </v>
      </c>
      <c r="D12" s="99"/>
      <c r="E12" s="8">
        <f>VLOOKUP(B12,'[1]Master Akun '!$A$11:$D$76,3,FALSE)</f>
        <v>47500000</v>
      </c>
      <c r="F12" s="8">
        <f>VLOOKUP(B12,'[1]Master Akun '!$A$11:$D$76,4,FALSE)</f>
        <v>0</v>
      </c>
      <c r="G12" s="97">
        <f ca="1">SUMIF('[1]JU&amp;AJP'!$A$8:$G$303,B12,'[1]JU&amp;AJP'!$F$8:$F$303)</f>
        <v>59960000</v>
      </c>
      <c r="H12" s="97">
        <f ca="1">SUMIF('[1]JU&amp;AJP'!$A$8:$G$303,B12,'[1]JU&amp;AJP'!$G$8:$G$303)</f>
        <v>49425000</v>
      </c>
      <c r="I12" s="43">
        <f t="shared" ca="1" si="0"/>
        <v>58035000</v>
      </c>
      <c r="J12" s="43">
        <f t="shared" ca="1" si="1"/>
        <v>0</v>
      </c>
    </row>
    <row r="13" spans="2:10" x14ac:dyDescent="0.2">
      <c r="B13" s="99">
        <v>11302</v>
      </c>
      <c r="C13" s="95" t="str">
        <f>VLOOKUP(B13,'[1]Master Akun '!$A$11:$D$76,2,FALSE)</f>
        <v>Cadangan Piutang Tak Tertagih</v>
      </c>
      <c r="D13" s="99"/>
      <c r="E13" s="8">
        <f>VLOOKUP(B13,'[1]Master Akun '!$A$11:$D$76,3,FALSE)</f>
        <v>0</v>
      </c>
      <c r="F13" s="8">
        <f>VLOOKUP(B13,'[1]Master Akun '!$A$11:$D$76,4,FALSE)</f>
        <v>0</v>
      </c>
      <c r="G13" s="97">
        <f ca="1">SUMIF('[1]JU&amp;AJP'!$A$8:$G$303,B13,'[1]JU&amp;AJP'!$F$8:$F$303)</f>
        <v>0</v>
      </c>
      <c r="H13" s="97">
        <f ca="1">SUMIF('[1]JU&amp;AJP'!$A$8:$G$303,B13,'[1]JU&amp;AJP'!$G$8:$G$303)</f>
        <v>2375000</v>
      </c>
      <c r="I13" s="43">
        <f t="shared" ca="1" si="0"/>
        <v>0</v>
      </c>
      <c r="J13" s="43">
        <f t="shared" ca="1" si="1"/>
        <v>2375000</v>
      </c>
    </row>
    <row r="14" spans="2:10" x14ac:dyDescent="0.2">
      <c r="B14" s="99">
        <v>11401</v>
      </c>
      <c r="C14" s="95" t="str">
        <f>VLOOKUP(B14,'[1]Master Akun '!$A$11:$D$76,2,FALSE)</f>
        <v>Piutang karyawan</v>
      </c>
      <c r="D14" s="99"/>
      <c r="E14" s="8">
        <f>VLOOKUP(B14,'[1]Master Akun '!$A$11:$D$76,3,FALSE)</f>
        <v>0</v>
      </c>
      <c r="F14" s="8">
        <f>VLOOKUP(B14,'[1]Master Akun '!$A$11:$D$76,4,FALSE)</f>
        <v>0</v>
      </c>
      <c r="G14" s="97">
        <f ca="1">SUMIF('[1]JU&amp;AJP'!$A$8:$G$303,B14,'[1]JU&amp;AJP'!$F$8:$F$303)</f>
        <v>2500000</v>
      </c>
      <c r="H14" s="97">
        <f ca="1">SUMIF('[1]JU&amp;AJP'!$A$8:$G$303,B14,'[1]JU&amp;AJP'!$G$8:$G$303)</f>
        <v>500000</v>
      </c>
      <c r="I14" s="43">
        <f t="shared" ca="1" si="0"/>
        <v>2000000</v>
      </c>
      <c r="J14" s="43">
        <f t="shared" ca="1" si="1"/>
        <v>0</v>
      </c>
    </row>
    <row r="15" spans="2:10" x14ac:dyDescent="0.2">
      <c r="B15" s="99">
        <v>11500</v>
      </c>
      <c r="C15" s="95" t="str">
        <f>VLOOKUP(B15,'[1]Master Akun '!$A$11:$D$76,2,FALSE)</f>
        <v>Persediaan Barang dagang</v>
      </c>
      <c r="D15" s="99"/>
      <c r="E15" s="8">
        <f>VLOOKUP(B15,'[1]Master Akun '!$A$11:$D$76,3,FALSE)</f>
        <v>166380000</v>
      </c>
      <c r="F15" s="8">
        <f>VLOOKUP(B15,'[1]Master Akun '!$A$11:$D$76,4,FALSE)</f>
        <v>0</v>
      </c>
      <c r="G15" s="97">
        <f ca="1">SUMIF('[1]JU&amp;AJP'!$A$8:$G$303,B15,'[1]JU&amp;AJP'!$F$8:$F$303)</f>
        <v>23475000</v>
      </c>
      <c r="H15" s="97">
        <f ca="1">SUMIF('[1]JU&amp;AJP'!$A$8:$G$303,B15,'[1]JU&amp;AJP'!$G$8:$G$303)</f>
        <v>118390000</v>
      </c>
      <c r="I15" s="43">
        <f t="shared" ca="1" si="0"/>
        <v>71465000</v>
      </c>
      <c r="J15" s="43">
        <f t="shared" ca="1" si="1"/>
        <v>0</v>
      </c>
    </row>
    <row r="16" spans="2:10" x14ac:dyDescent="0.2">
      <c r="B16" s="99">
        <v>11600</v>
      </c>
      <c r="C16" s="95" t="str">
        <f>VLOOKUP(B16,'[1]Master Akun '!$A$11:$D$76,2,FALSE)</f>
        <v>Pembayaran dimuka</v>
      </c>
      <c r="D16" s="99"/>
      <c r="E16" s="8">
        <f>VLOOKUP(B16,'[1]Master Akun '!$A$11:$D$76,3,FALSE)</f>
        <v>0</v>
      </c>
      <c r="F16" s="8">
        <f>VLOOKUP(B16,'[1]Master Akun '!$A$11:$D$76,4,FALSE)</f>
        <v>0</v>
      </c>
      <c r="G16" s="97">
        <f ca="1">SUMIF('[1]JU&amp;AJP'!$A$8:$G$303,B16,'[1]JU&amp;AJP'!$F$8:$F$303)</f>
        <v>0</v>
      </c>
      <c r="H16" s="97">
        <f ca="1">SUMIF('[1]JU&amp;AJP'!$A$8:$G$303,B16,'[1]JU&amp;AJP'!$G$8:$G$303)</f>
        <v>0</v>
      </c>
      <c r="I16" s="43">
        <f t="shared" ca="1" si="0"/>
        <v>0</v>
      </c>
      <c r="J16" s="43">
        <f t="shared" ca="1" si="1"/>
        <v>0</v>
      </c>
    </row>
    <row r="17" spans="2:10" x14ac:dyDescent="0.2">
      <c r="B17" s="99">
        <v>11601</v>
      </c>
      <c r="C17" s="95" t="str">
        <f>VLOOKUP(B17,'[1]Master Akun '!$A$11:$D$76,2,FALSE)</f>
        <v>PPN Masuk</v>
      </c>
      <c r="D17" s="99"/>
      <c r="E17" s="8">
        <f>VLOOKUP(B17,'[1]Master Akun '!$A$11:$D$76,3,FALSE)</f>
        <v>0</v>
      </c>
      <c r="F17" s="8">
        <f>VLOOKUP(B17,'[1]Master Akun '!$A$11:$D$76,4,FALSE)</f>
        <v>0</v>
      </c>
      <c r="G17" s="97">
        <f ca="1">SUMIF('[1]JU&amp;AJP'!$A$8:$G$303,B17,'[1]JU&amp;AJP'!$F$8:$F$303)</f>
        <v>2175000</v>
      </c>
      <c r="H17" s="97">
        <f ca="1">SUMIF('[1]JU&amp;AJP'!$A$8:$G$303,B17,'[1]JU&amp;AJP'!$G$8:$G$303)</f>
        <v>32500</v>
      </c>
      <c r="I17" s="43">
        <f t="shared" ca="1" si="0"/>
        <v>2142500</v>
      </c>
      <c r="J17" s="43">
        <f t="shared" ca="1" si="1"/>
        <v>0</v>
      </c>
    </row>
    <row r="18" spans="2:10" x14ac:dyDescent="0.2">
      <c r="B18" s="99">
        <v>11602</v>
      </c>
      <c r="C18" s="95" t="str">
        <f>VLOOKUP(B18,'[1]Master Akun '!$A$11:$D$76,2,FALSE)</f>
        <v>Utang Muka Pembelian</v>
      </c>
      <c r="D18" s="99"/>
      <c r="E18" s="8">
        <f>VLOOKUP(B18,'[1]Master Akun '!$A$11:$D$76,3,FALSE)</f>
        <v>0</v>
      </c>
      <c r="F18" s="8">
        <f>VLOOKUP(B18,'[1]Master Akun '!$A$11:$D$76,4,FALSE)</f>
        <v>0</v>
      </c>
      <c r="G18" s="97">
        <f ca="1">SUMIF('[1]JU&amp;AJP'!$A$8:$G$303,B18,'[1]JU&amp;AJP'!$F$8:$F$303)</f>
        <v>6000000</v>
      </c>
      <c r="H18" s="97">
        <f ca="1">SUMIF('[1]JU&amp;AJP'!$A$8:$G$303,B18,'[1]JU&amp;AJP'!$G$8:$G$303)</f>
        <v>30000000</v>
      </c>
      <c r="I18" s="43">
        <f t="shared" ca="1" si="0"/>
        <v>0</v>
      </c>
      <c r="J18" s="43">
        <f t="shared" ca="1" si="1"/>
        <v>24000000</v>
      </c>
    </row>
    <row r="19" spans="2:10" x14ac:dyDescent="0.2">
      <c r="B19" s="99">
        <v>12101</v>
      </c>
      <c r="C19" s="95" t="str">
        <f>VLOOKUP(B19,'[1]Master Akun '!$A$11:$D$76,2,FALSE)</f>
        <v>Peralatan Kantor</v>
      </c>
      <c r="D19" s="99"/>
      <c r="E19" s="8">
        <f>VLOOKUP(B19,'[1]Master Akun '!$A$11:$D$76,3,FALSE)</f>
        <v>25000000</v>
      </c>
      <c r="F19" s="8">
        <f>VLOOKUP(B19,'[1]Master Akun '!$A$11:$D$76,4,FALSE)</f>
        <v>0</v>
      </c>
      <c r="G19" s="97">
        <f ca="1">SUMIF('[1]JU&amp;AJP'!$A$8:$G$303,B19,'[1]JU&amp;AJP'!$F$8:$F$303)</f>
        <v>0</v>
      </c>
      <c r="H19" s="97">
        <f ca="1">SUMIF('[1]JU&amp;AJP'!$A$8:$G$303,B19,'[1]JU&amp;AJP'!$G$8:$G$303)</f>
        <v>0</v>
      </c>
      <c r="I19" s="43">
        <f t="shared" ca="1" si="0"/>
        <v>25000000</v>
      </c>
      <c r="J19" s="43">
        <f t="shared" ca="1" si="1"/>
        <v>0</v>
      </c>
    </row>
    <row r="20" spans="2:10" x14ac:dyDescent="0.2">
      <c r="B20" s="99">
        <v>12102</v>
      </c>
      <c r="C20" s="95" t="str">
        <f>VLOOKUP(B20,'[1]Master Akun '!$A$11:$D$76,2,FALSE)</f>
        <v>Akumulasi Penyusutan Peralatan Kantor</v>
      </c>
      <c r="D20" s="99"/>
      <c r="E20" s="8">
        <f>VLOOKUP(B20,'[1]Master Akun '!$A$11:$D$76,3,FALSE)</f>
        <v>0</v>
      </c>
      <c r="F20" s="8">
        <f>VLOOKUP(B20,'[1]Master Akun '!$A$11:$D$76,4,FALSE)</f>
        <v>7500000</v>
      </c>
      <c r="G20" s="97">
        <f ca="1">SUMIF('[1]JU&amp;AJP'!$A$8:$G$303,B20,'[1]JU&amp;AJP'!$F$8:$F$303)</f>
        <v>0</v>
      </c>
      <c r="H20" s="97">
        <f ca="1">SUMIF('[1]JU&amp;AJP'!$A$8:$G$303,B20,'[1]JU&amp;AJP'!$G$8:$G$303)</f>
        <v>400000</v>
      </c>
      <c r="I20" s="43">
        <f t="shared" ca="1" si="0"/>
        <v>0</v>
      </c>
      <c r="J20" s="43">
        <f t="shared" ca="1" si="1"/>
        <v>7900000</v>
      </c>
    </row>
    <row r="21" spans="2:10" x14ac:dyDescent="0.2">
      <c r="B21" s="99">
        <v>12201</v>
      </c>
      <c r="C21" s="95" t="str">
        <f>VLOOKUP(B21,'[1]Master Akun '!$A$11:$D$76,2,FALSE)</f>
        <v>Kendaraan</v>
      </c>
      <c r="D21" s="99"/>
      <c r="E21" s="8">
        <f>VLOOKUP(B21,'[1]Master Akun '!$A$11:$D$76,3,FALSE)</f>
        <v>45000000</v>
      </c>
      <c r="F21" s="8">
        <f>VLOOKUP(B21,'[1]Master Akun '!$A$11:$D$76,4,FALSE)</f>
        <v>0</v>
      </c>
      <c r="G21" s="97">
        <f ca="1">SUMIF('[1]JU&amp;AJP'!$A$8:$G$303,B21,'[1]JU&amp;AJP'!$F$8:$F$303)</f>
        <v>11500000</v>
      </c>
      <c r="H21" s="97">
        <f ca="1">SUMIF('[1]JU&amp;AJP'!$A$8:$G$303,B21,'[1]JU&amp;AJP'!$G$8:$G$303)</f>
        <v>6000000</v>
      </c>
      <c r="I21" s="43">
        <f t="shared" ca="1" si="0"/>
        <v>50500000</v>
      </c>
      <c r="J21" s="43">
        <f t="shared" ca="1" si="1"/>
        <v>0</v>
      </c>
    </row>
    <row r="22" spans="2:10" x14ac:dyDescent="0.2">
      <c r="B22" s="99">
        <v>12202</v>
      </c>
      <c r="C22" s="95" t="str">
        <f>VLOOKUP(B22,'[1]Master Akun '!$A$11:$D$76,2,FALSE)</f>
        <v>Akumulasi Penyusutan Kenaraan</v>
      </c>
      <c r="D22" s="99"/>
      <c r="E22" s="8">
        <f>VLOOKUP(B22,'[1]Master Akun '!$A$11:$D$76,3,FALSE)</f>
        <v>0</v>
      </c>
      <c r="F22" s="8">
        <f>VLOOKUP(B22,'[1]Master Akun '!$A$11:$D$76,4,FALSE)</f>
        <v>25000000</v>
      </c>
      <c r="G22" s="97">
        <f ca="1">SUMIF('[1]JU&amp;AJP'!$A$8:$G$303,B22,'[1]JU&amp;AJP'!$F$8:$F$303)</f>
        <v>1500000</v>
      </c>
      <c r="H22" s="97">
        <f ca="1">SUMIF('[1]JU&amp;AJP'!$A$8:$G$303,B22,'[1]JU&amp;AJP'!$G$8:$G$303)</f>
        <v>500000</v>
      </c>
      <c r="I22" s="43">
        <f t="shared" ca="1" si="0"/>
        <v>0</v>
      </c>
      <c r="J22" s="43">
        <f t="shared" ca="1" si="1"/>
        <v>24000000</v>
      </c>
    </row>
    <row r="23" spans="2:10" x14ac:dyDescent="0.2">
      <c r="B23" s="99">
        <v>21100</v>
      </c>
      <c r="C23" s="95" t="str">
        <f>VLOOKUP(B23,'[1]Master Akun '!$A$11:$D$76,2,FALSE)</f>
        <v>Hutang Usaha</v>
      </c>
      <c r="D23" s="99"/>
      <c r="E23" s="8">
        <f>VLOOKUP(B23,'[1]Master Akun '!$A$11:$D$76,3,FALSE)</f>
        <v>0</v>
      </c>
      <c r="F23" s="8">
        <f>VLOOKUP(B23,'[1]Master Akun '!$A$11:$D$76,4,FALSE)</f>
        <v>75000000</v>
      </c>
      <c r="G23" s="97">
        <f ca="1">SUMIF('[1]JU&amp;AJP'!$A$8:$G$303,B23,'[1]JU&amp;AJP'!$F$8:$F$303)</f>
        <v>46357500</v>
      </c>
      <c r="H23" s="97">
        <f ca="1">SUMIF('[1]JU&amp;AJP'!$A$8:$G$303,B23,'[1]JU&amp;AJP'!$G$8:$G$303)</f>
        <v>17925000</v>
      </c>
      <c r="I23" s="43">
        <f t="shared" ca="1" si="0"/>
        <v>0</v>
      </c>
      <c r="J23" s="43">
        <f t="shared" ca="1" si="1"/>
        <v>46567500</v>
      </c>
    </row>
    <row r="24" spans="2:10" x14ac:dyDescent="0.2">
      <c r="B24" s="99">
        <v>21200</v>
      </c>
      <c r="C24" s="95" t="str">
        <f>VLOOKUP(B24,'[1]Master Akun '!$A$11:$D$76,2,FALSE)</f>
        <v>Pendapatan Diterima dimuka- Jasa kirim</v>
      </c>
      <c r="D24" s="99"/>
      <c r="E24" s="8">
        <f>VLOOKUP(B24,'[1]Master Akun '!$A$11:$D$76,3,FALSE)</f>
        <v>0</v>
      </c>
      <c r="F24" s="8">
        <f>VLOOKUP(B24,'[1]Master Akun '!$A$11:$D$76,4,FALSE)</f>
        <v>0</v>
      </c>
      <c r="G24" s="97">
        <f ca="1">SUMIF('[1]JU&amp;AJP'!$A$8:$G$303,B24,'[1]JU&amp;AJP'!$F$8:$F$303)</f>
        <v>0</v>
      </c>
      <c r="H24" s="97">
        <f ca="1">SUMIF('[1]JU&amp;AJP'!$A$8:$G$303,B24,'[1]JU&amp;AJP'!$G$8:$G$303)</f>
        <v>200000</v>
      </c>
      <c r="I24" s="43">
        <f t="shared" ca="1" si="0"/>
        <v>0</v>
      </c>
      <c r="J24" s="43">
        <f t="shared" ca="1" si="1"/>
        <v>200000</v>
      </c>
    </row>
    <row r="25" spans="2:10" x14ac:dyDescent="0.2">
      <c r="B25" s="99">
        <v>21300</v>
      </c>
      <c r="C25" s="95" t="str">
        <f>VLOOKUP(B25,'[1]Master Akun '!$A$11:$D$76,2,FALSE)</f>
        <v>Hutang Bunga</v>
      </c>
      <c r="D25" s="99"/>
      <c r="E25" s="8">
        <f>VLOOKUP(B25,'[1]Master Akun '!$A$11:$D$76,3,FALSE)</f>
        <v>0</v>
      </c>
      <c r="F25" s="8">
        <f>VLOOKUP(B25,'[1]Master Akun '!$A$11:$D$76,4,FALSE)</f>
        <v>0</v>
      </c>
      <c r="G25" s="97">
        <f ca="1">SUMIF('[1]JU&amp;AJP'!$A$8:$G$303,B25,'[1]JU&amp;AJP'!$F$8:$F$303)</f>
        <v>0</v>
      </c>
      <c r="H25" s="97">
        <f ca="1">SUMIF('[1]JU&amp;AJP'!$A$8:$G$303,B25,'[1]JU&amp;AJP'!$G$8:$G$303)</f>
        <v>1500000</v>
      </c>
      <c r="I25" s="43">
        <f t="shared" ca="1" si="0"/>
        <v>0</v>
      </c>
      <c r="J25" s="43">
        <f t="shared" ca="1" si="1"/>
        <v>1500000</v>
      </c>
    </row>
    <row r="26" spans="2:10" x14ac:dyDescent="0.2">
      <c r="B26" s="99">
        <v>21400</v>
      </c>
      <c r="C26" s="95" t="str">
        <f>VLOOKUP(B26,'[1]Master Akun '!$A$11:$D$76,2,FALSE)</f>
        <v>Hutang Pajak</v>
      </c>
      <c r="D26" s="99"/>
      <c r="E26" s="8">
        <f>VLOOKUP(B26,'[1]Master Akun '!$A$11:$D$76,3,FALSE)</f>
        <v>0</v>
      </c>
      <c r="F26" s="8">
        <f>VLOOKUP(B26,'[1]Master Akun '!$A$11:$D$76,4,FALSE)</f>
        <v>0</v>
      </c>
      <c r="G26" s="97">
        <f ca="1">SUMIF('[1]JU&amp;AJP'!$A$8:$G$303,B26,'[1]JU&amp;AJP'!$F$8:$F$303)</f>
        <v>0</v>
      </c>
      <c r="H26" s="97">
        <f ca="1">SUMIF('[1]JU&amp;AJP'!$A$8:$G$303,B26,'[1]JU&amp;AJP'!$G$8:$G$303)</f>
        <v>0</v>
      </c>
      <c r="I26" s="43">
        <f t="shared" ca="1" si="0"/>
        <v>0</v>
      </c>
      <c r="J26" s="43">
        <f t="shared" ca="1" si="1"/>
        <v>0</v>
      </c>
    </row>
    <row r="27" spans="2:10" x14ac:dyDescent="0.2">
      <c r="B27" s="99">
        <v>21401</v>
      </c>
      <c r="C27" s="95" t="str">
        <f>VLOOKUP(B27,'[1]Master Akun '!$A$11:$D$76,2,FALSE)</f>
        <v>Utang PPH Pasal 21</v>
      </c>
      <c r="D27" s="99"/>
      <c r="E27" s="8">
        <f>VLOOKUP(B27,'[1]Master Akun '!$A$11:$D$76,3,FALSE)</f>
        <v>0</v>
      </c>
      <c r="F27" s="8">
        <f>VLOOKUP(B27,'[1]Master Akun '!$A$11:$D$76,4,FALSE)</f>
        <v>0</v>
      </c>
      <c r="G27" s="97">
        <f ca="1">SUMIF('[1]JU&amp;AJP'!$A$8:$G$303,B27,'[1]JU&amp;AJP'!$F$8:$F$303)</f>
        <v>0</v>
      </c>
      <c r="H27" s="97">
        <f ca="1">SUMIF('[1]JU&amp;AJP'!$A$8:$G$303,B27,'[1]JU&amp;AJP'!$G$8:$G$303)</f>
        <v>725000</v>
      </c>
      <c r="I27" s="43">
        <f t="shared" ca="1" si="0"/>
        <v>0</v>
      </c>
      <c r="J27" s="43">
        <f t="shared" ca="1" si="1"/>
        <v>725000</v>
      </c>
    </row>
    <row r="28" spans="2:10" x14ac:dyDescent="0.2">
      <c r="B28" s="99">
        <v>21402</v>
      </c>
      <c r="C28" s="95" t="str">
        <f>VLOOKUP(B28,'[1]Master Akun '!$A$11:$D$76,2,FALSE)</f>
        <v>Utang PPH Pasal 4</v>
      </c>
      <c r="D28" s="99"/>
      <c r="E28" s="8">
        <f>VLOOKUP(B28,'[1]Master Akun '!$A$11:$D$76,3,FALSE)</f>
        <v>0</v>
      </c>
      <c r="F28" s="8">
        <f>VLOOKUP(B28,'[1]Master Akun '!$A$11:$D$76,4,FALSE)</f>
        <v>0</v>
      </c>
      <c r="G28" s="97">
        <f ca="1">SUMIF('[1]JU&amp;AJP'!$A$8:$G$303,B28,'[1]JU&amp;AJP'!$F$8:$F$303)</f>
        <v>0</v>
      </c>
      <c r="H28" s="97">
        <f ca="1">SUMIF('[1]JU&amp;AJP'!$A$8:$G$303,B28,'[1]JU&amp;AJP'!$G$8:$G$303)</f>
        <v>250000</v>
      </c>
      <c r="I28" s="43">
        <f t="shared" ca="1" si="0"/>
        <v>0</v>
      </c>
      <c r="J28" s="43">
        <f t="shared" ca="1" si="1"/>
        <v>250000</v>
      </c>
    </row>
    <row r="29" spans="2:10" x14ac:dyDescent="0.2">
      <c r="B29" s="99">
        <v>21403</v>
      </c>
      <c r="C29" s="95" t="str">
        <f>VLOOKUP(B29,'[1]Master Akun '!$A$11:$D$76,2,FALSE)</f>
        <v>PPN Keluar</v>
      </c>
      <c r="D29" s="99"/>
      <c r="E29" s="8">
        <f>VLOOKUP(B29,'[1]Master Akun '!$A$11:$D$76,3,FALSE)</f>
        <v>0</v>
      </c>
      <c r="F29" s="8">
        <f>VLOOKUP(B29,'[1]Master Akun '!$A$11:$D$76,4,FALSE)</f>
        <v>0</v>
      </c>
      <c r="G29" s="97">
        <f ca="1">SUMIF('[1]JU&amp;AJP'!$A$8:$G$303,B29,'[1]JU&amp;AJP'!$F$8:$F$303)</f>
        <v>212500</v>
      </c>
      <c r="H29" s="97">
        <f ca="1">SUMIF('[1]JU&amp;AJP'!$A$8:$G$303,B29,'[1]JU&amp;AJP'!$G$8:$G$303)</f>
        <v>14182250</v>
      </c>
      <c r="I29" s="43">
        <f t="shared" ca="1" si="0"/>
        <v>0</v>
      </c>
      <c r="J29" s="43">
        <f t="shared" ca="1" si="1"/>
        <v>13969750</v>
      </c>
    </row>
    <row r="30" spans="2:10" x14ac:dyDescent="0.2">
      <c r="B30" s="99">
        <v>22001</v>
      </c>
      <c r="C30" s="95" t="str">
        <f>VLOOKUP(B30,'[1]Master Akun '!$A$11:$D$76,2,FALSE)</f>
        <v>Hutang Bank Mandiri</v>
      </c>
      <c r="D30" s="99"/>
      <c r="E30" s="8">
        <f>VLOOKUP(B30,'[1]Master Akun '!$A$11:$D$76,3,FALSE)</f>
        <v>0</v>
      </c>
      <c r="F30" s="8">
        <f>VLOOKUP(B30,'[1]Master Akun '!$A$11:$D$76,4,FALSE)</f>
        <v>75000000</v>
      </c>
      <c r="G30" s="97">
        <f ca="1">SUMIF('[1]JU&amp;AJP'!$A$8:$G$303,B30,'[1]JU&amp;AJP'!$F$8:$F$303)</f>
        <v>0</v>
      </c>
      <c r="H30" s="97">
        <f ca="1">SUMIF('[1]JU&amp;AJP'!$A$8:$G$303,B30,'[1]JU&amp;AJP'!$G$8:$G$303)</f>
        <v>0</v>
      </c>
      <c r="I30" s="43">
        <f t="shared" ca="1" si="0"/>
        <v>0</v>
      </c>
      <c r="J30" s="43">
        <f t="shared" ca="1" si="1"/>
        <v>75000000</v>
      </c>
    </row>
    <row r="31" spans="2:10" x14ac:dyDescent="0.2">
      <c r="B31" s="99">
        <v>31000</v>
      </c>
      <c r="C31" s="95" t="str">
        <f>VLOOKUP(B31,'[1]Master Akun '!$A$11:$D$76,2,FALSE)</f>
        <v>Modal Saham</v>
      </c>
      <c r="D31" s="99"/>
      <c r="E31" s="8">
        <f>VLOOKUP(B31,'[1]Master Akun '!$A$11:$D$76,3,FALSE)</f>
        <v>0</v>
      </c>
      <c r="F31" s="8">
        <f>VLOOKUP(B31,'[1]Master Akun '!$A$11:$D$76,4,FALSE)</f>
        <v>150000000</v>
      </c>
      <c r="G31" s="97">
        <f ca="1">SUMIF('[1]JU&amp;AJP'!$A$8:$G$303,B31,'[1]JU&amp;AJP'!$F$8:$F$303)</f>
        <v>0</v>
      </c>
      <c r="H31" s="97">
        <f ca="1">SUMIF('[1]JU&amp;AJP'!$A$8:$G$303,B31,'[1]JU&amp;AJP'!$G$8:$G$303)</f>
        <v>0</v>
      </c>
      <c r="I31" s="43">
        <f t="shared" ca="1" si="0"/>
        <v>0</v>
      </c>
      <c r="J31" s="43">
        <f t="shared" ca="1" si="1"/>
        <v>150000000</v>
      </c>
    </row>
    <row r="32" spans="2:10" x14ac:dyDescent="0.2">
      <c r="B32" s="99">
        <v>32000</v>
      </c>
      <c r="C32" s="95" t="str">
        <f>VLOOKUP(B32,'[1]Master Akun '!$A$11:$D$76,2,FALSE)</f>
        <v>Laba Ditahan Priode Lalu</v>
      </c>
      <c r="D32" s="99"/>
      <c r="E32" s="8">
        <f>VLOOKUP(B32,'[1]Master Akun '!$A$11:$D$76,3,FALSE)</f>
        <v>0</v>
      </c>
      <c r="F32" s="8">
        <f>VLOOKUP(B32,'[1]Master Akun '!$A$11:$D$76,4,FALSE)</f>
        <v>24630000</v>
      </c>
      <c r="G32" s="97">
        <f ca="1">SUMIF('[1]JU&amp;AJP'!$A$8:$G$303,B32,'[1]JU&amp;AJP'!$F$8:$F$303)</f>
        <v>0</v>
      </c>
      <c r="H32" s="97">
        <f ca="1">SUMIF('[1]JU&amp;AJP'!$A$8:$G$303,B32,'[1]JU&amp;AJP'!$G$8:$G$303)</f>
        <v>0</v>
      </c>
      <c r="I32" s="43">
        <f t="shared" ca="1" si="0"/>
        <v>0</v>
      </c>
      <c r="J32" s="43">
        <f t="shared" ca="1" si="1"/>
        <v>24630000</v>
      </c>
    </row>
    <row r="33" spans="2:10" x14ac:dyDescent="0.2">
      <c r="B33" s="99">
        <v>33000</v>
      </c>
      <c r="C33" s="95" t="str">
        <f>VLOOKUP(B33,'[1]Master Akun '!$A$11:$D$76,2,FALSE)</f>
        <v>Laba Ditahan Priode Berjalan</v>
      </c>
      <c r="D33" s="99"/>
      <c r="E33" s="8">
        <f>VLOOKUP(B33,'[1]Master Akun '!$A$11:$D$76,3,FALSE)</f>
        <v>0</v>
      </c>
      <c r="F33" s="8">
        <f>VLOOKUP(B33,'[1]Master Akun '!$A$11:$D$76,4,FALSE)</f>
        <v>0</v>
      </c>
      <c r="G33" s="97">
        <f ca="1">SUMIF('[1]JU&amp;AJP'!$A$8:$G$303,B33,'[1]JU&amp;AJP'!$F$8:$F$303)</f>
        <v>0</v>
      </c>
      <c r="H33" s="97">
        <f ca="1">SUMIF('[1]JU&amp;AJP'!$A$8:$G$303,B33,'[1]JU&amp;AJP'!$G$8:$G$303)</f>
        <v>0</v>
      </c>
      <c r="I33" s="43">
        <f t="shared" ca="1" si="0"/>
        <v>0</v>
      </c>
      <c r="J33" s="43">
        <f t="shared" ca="1" si="1"/>
        <v>0</v>
      </c>
    </row>
    <row r="34" spans="2:10" x14ac:dyDescent="0.2">
      <c r="B34" s="99">
        <v>39999</v>
      </c>
      <c r="C34" s="95" t="str">
        <f>VLOOKUP(B34,'[1]Master Akun '!$A$11:$D$76,2,FALSE)</f>
        <v>Perkiraan Penyeimbang</v>
      </c>
      <c r="D34" s="99"/>
      <c r="E34" s="8">
        <f>VLOOKUP(B34,'[1]Master Akun '!$A$11:$D$76,3,FALSE)</f>
        <v>0</v>
      </c>
      <c r="F34" s="8">
        <f>VLOOKUP(B34,'[1]Master Akun '!$A$11:$D$76,4,FALSE)</f>
        <v>0</v>
      </c>
      <c r="G34" s="97">
        <f ca="1">SUMIF('[1]JU&amp;AJP'!$A$8:$G$303,B34,'[1]JU&amp;AJP'!$F$8:$F$303)</f>
        <v>0</v>
      </c>
      <c r="H34" s="97">
        <f ca="1">SUMIF('[1]JU&amp;AJP'!$A$8:$G$303,B34,'[1]JU&amp;AJP'!$G$8:$G$303)</f>
        <v>0</v>
      </c>
      <c r="I34" s="43">
        <f t="shared" ca="1" si="0"/>
        <v>0</v>
      </c>
      <c r="J34" s="43">
        <f t="shared" ca="1" si="1"/>
        <v>0</v>
      </c>
    </row>
    <row r="35" spans="2:10" x14ac:dyDescent="0.2">
      <c r="B35" s="99">
        <v>41000</v>
      </c>
      <c r="C35" s="95" t="str">
        <f>VLOOKUP(B35,'[1]Master Akun '!$A$11:$D$76,2,FALSE)</f>
        <v>Penjualan</v>
      </c>
      <c r="D35" s="99"/>
      <c r="E35" s="8">
        <f>VLOOKUP(B35,'[1]Master Akun '!$A$11:$D$76,3,FALSE)</f>
        <v>0</v>
      </c>
      <c r="F35" s="8">
        <f>VLOOKUP(B35,'[1]Master Akun '!$A$11:$D$76,4,FALSE)</f>
        <v>0</v>
      </c>
      <c r="G35" s="97">
        <f ca="1">SUMIF('[1]JU&amp;AJP'!$A$8:$G$303,B35,'[1]JU&amp;AJP'!$F$8:$F$303)</f>
        <v>0</v>
      </c>
      <c r="H35" s="97">
        <f ca="1">SUMIF('[1]JU&amp;AJP'!$A$8:$G$303,B35,'[1]JU&amp;AJP'!$G$8:$G$303)</f>
        <v>141822500</v>
      </c>
      <c r="I35" s="43">
        <f t="shared" ca="1" si="0"/>
        <v>0</v>
      </c>
      <c r="J35" s="43">
        <f t="shared" ca="1" si="1"/>
        <v>141822500</v>
      </c>
    </row>
    <row r="36" spans="2:10" x14ac:dyDescent="0.2">
      <c r="B36" s="99">
        <v>42000</v>
      </c>
      <c r="C36" s="95" t="str">
        <f>VLOOKUP(B36,'[1]Master Akun '!$A$11:$D$76,2,FALSE)</f>
        <v>Return Penjualan</v>
      </c>
      <c r="D36" s="99"/>
      <c r="E36" s="8">
        <f>VLOOKUP(B36,'[1]Master Akun '!$A$11:$D$76,3,FALSE)</f>
        <v>0</v>
      </c>
      <c r="F36" s="8">
        <f>VLOOKUP(B36,'[1]Master Akun '!$A$11:$D$76,4,FALSE)</f>
        <v>0</v>
      </c>
      <c r="G36" s="97">
        <f ca="1">SUMIF('[1]JU&amp;AJP'!$A$8:$G$303,B36,'[1]JU&amp;AJP'!$F$8:$F$303)</f>
        <v>2125000</v>
      </c>
      <c r="H36" s="97">
        <f ca="1">SUMIF('[1]JU&amp;AJP'!$A$8:$G$303,B36,'[1]JU&amp;AJP'!$G$8:$G$303)</f>
        <v>0</v>
      </c>
      <c r="I36" s="43">
        <f t="shared" ca="1" si="0"/>
        <v>2125000</v>
      </c>
      <c r="J36" s="43">
        <f t="shared" ca="1" si="1"/>
        <v>0</v>
      </c>
    </row>
    <row r="37" spans="2:10" x14ac:dyDescent="0.2">
      <c r="B37" s="99">
        <v>43000</v>
      </c>
      <c r="C37" s="95" t="str">
        <f>VLOOKUP(B37,'[1]Master Akun '!$A$11:$D$76,2,FALSE)</f>
        <v>Potongan Penjualan</v>
      </c>
      <c r="D37" s="99"/>
      <c r="E37" s="8">
        <f>VLOOKUP(B37,'[1]Master Akun '!$A$11:$D$76,3,FALSE)</f>
        <v>0</v>
      </c>
      <c r="F37" s="8">
        <f>VLOOKUP(B37,'[1]Master Akun '!$A$11:$D$76,4,FALSE)</f>
        <v>0</v>
      </c>
      <c r="G37" s="97">
        <f ca="1">SUMIF('[1]JU&amp;AJP'!$A$8:$G$303,B37,'[1]JU&amp;AJP'!$F$8:$F$303)</f>
        <v>950000</v>
      </c>
      <c r="H37" s="97">
        <f ca="1">SUMIF('[1]JU&amp;AJP'!$A$8:$G$303,B37,'[1]JU&amp;AJP'!$G$8:$G$303)</f>
        <v>0</v>
      </c>
      <c r="I37" s="43">
        <f t="shared" ca="1" si="0"/>
        <v>950000</v>
      </c>
      <c r="J37" s="43">
        <f t="shared" ca="1" si="1"/>
        <v>0</v>
      </c>
    </row>
    <row r="38" spans="2:10" x14ac:dyDescent="0.2">
      <c r="B38" s="99">
        <v>51000</v>
      </c>
      <c r="C38" s="95" t="str">
        <f>VLOOKUP(B38,'[1]Master Akun '!$A$11:$D$76,2,FALSE)</f>
        <v>Harga Pokok Penjualan</v>
      </c>
      <c r="D38" s="99"/>
      <c r="E38" s="8">
        <f>VLOOKUP(B38,'[1]Master Akun '!$A$11:$D$76,3,FALSE)</f>
        <v>0</v>
      </c>
      <c r="F38" s="8">
        <f>VLOOKUP(B38,'[1]Master Akun '!$A$11:$D$76,4,FALSE)</f>
        <v>0</v>
      </c>
      <c r="G38" s="97">
        <f ca="1">SUMIF('[1]JU&amp;AJP'!$A$8:$G$303,B38,'[1]JU&amp;AJP'!$F$8:$F$303)</f>
        <v>118065000</v>
      </c>
      <c r="H38" s="97">
        <f ca="1">SUMIF('[1]JU&amp;AJP'!$A$8:$G$303,B38,'[1]JU&amp;AJP'!$G$8:$G$303)</f>
        <v>1725000</v>
      </c>
      <c r="I38" s="43">
        <f t="shared" ca="1" si="0"/>
        <v>116340000</v>
      </c>
      <c r="J38" s="43">
        <f t="shared" ca="1" si="1"/>
        <v>0</v>
      </c>
    </row>
    <row r="39" spans="2:10" x14ac:dyDescent="0.2">
      <c r="B39" s="99">
        <v>61001</v>
      </c>
      <c r="C39" s="95" t="str">
        <f>VLOOKUP(B39,'[1]Master Akun '!$A$11:$D$76,2,FALSE)</f>
        <v>Beban gaji Karyawan</v>
      </c>
      <c r="D39" s="99"/>
      <c r="E39" s="8">
        <f>VLOOKUP(B39,'[1]Master Akun '!$A$11:$D$76,3,FALSE)</f>
        <v>0</v>
      </c>
      <c r="F39" s="8">
        <f>VLOOKUP(B39,'[1]Master Akun '!$A$11:$D$76,4,FALSE)</f>
        <v>0</v>
      </c>
      <c r="G39" s="97">
        <f ca="1">SUMIF('[1]JU&amp;AJP'!$A$8:$G$303,B39,'[1]JU&amp;AJP'!$F$8:$F$303)</f>
        <v>14500000</v>
      </c>
      <c r="H39" s="97">
        <f ca="1">SUMIF('[1]JU&amp;AJP'!$A$8:$G$303,B39,'[1]JU&amp;AJP'!$G$8:$G$303)</f>
        <v>0</v>
      </c>
      <c r="I39" s="43">
        <f t="shared" ca="1" si="0"/>
        <v>14500000</v>
      </c>
      <c r="J39" s="43">
        <f t="shared" ca="1" si="1"/>
        <v>0</v>
      </c>
    </row>
    <row r="40" spans="2:10" x14ac:dyDescent="0.2">
      <c r="B40" s="99">
        <v>61002</v>
      </c>
      <c r="C40" s="95" t="str">
        <f>VLOOKUP(B40,'[1]Master Akun '!$A$11:$D$76,2,FALSE)</f>
        <v>Beban sewa</v>
      </c>
      <c r="D40" s="99"/>
      <c r="E40" s="8">
        <f>VLOOKUP(B40,'[1]Master Akun '!$A$11:$D$76,3,FALSE)</f>
        <v>0</v>
      </c>
      <c r="F40" s="8">
        <f>VLOOKUP(B40,'[1]Master Akun '!$A$11:$D$76,4,FALSE)</f>
        <v>0</v>
      </c>
      <c r="G40" s="97">
        <f ca="1">SUMIF('[1]JU&amp;AJP'!$A$8:$G$303,B40,'[1]JU&amp;AJP'!$F$8:$F$303)</f>
        <v>2750000</v>
      </c>
      <c r="H40" s="97">
        <f ca="1">SUMIF('[1]JU&amp;AJP'!$A$8:$G$303,B40,'[1]JU&amp;AJP'!$G$8:$G$303)</f>
        <v>0</v>
      </c>
      <c r="I40" s="43">
        <f t="shared" ca="1" si="0"/>
        <v>2750000</v>
      </c>
      <c r="J40" s="43">
        <f t="shared" ca="1" si="1"/>
        <v>0</v>
      </c>
    </row>
    <row r="41" spans="2:10" x14ac:dyDescent="0.2">
      <c r="B41" s="99">
        <v>61003</v>
      </c>
      <c r="C41" s="95" t="str">
        <f>VLOOKUP(B41,'[1]Master Akun '!$A$11:$D$76,2,FALSE)</f>
        <v>Beban Piutang Tak Tertagih</v>
      </c>
      <c r="D41" s="99"/>
      <c r="E41" s="8">
        <f>VLOOKUP(B41,'[1]Master Akun '!$A$11:$D$76,3,FALSE)</f>
        <v>0</v>
      </c>
      <c r="F41" s="8">
        <f>VLOOKUP(B41,'[1]Master Akun '!$A$11:$D$76,4,FALSE)</f>
        <v>0</v>
      </c>
      <c r="G41" s="97">
        <f ca="1">SUMIF('[1]JU&amp;AJP'!$A$8:$G$303,B41,'[1]JU&amp;AJP'!$F$8:$F$303)</f>
        <v>2375000</v>
      </c>
      <c r="H41" s="97">
        <f ca="1">SUMIF('[1]JU&amp;AJP'!$A$8:$G$303,B41,'[1]JU&amp;AJP'!$G$8:$G$303)</f>
        <v>0</v>
      </c>
      <c r="I41" s="43">
        <f t="shared" ca="1" si="0"/>
        <v>2375000</v>
      </c>
      <c r="J41" s="43">
        <f t="shared" ca="1" si="1"/>
        <v>0</v>
      </c>
    </row>
    <row r="42" spans="2:10" x14ac:dyDescent="0.2">
      <c r="B42" s="99">
        <v>61004</v>
      </c>
      <c r="C42" s="95" t="str">
        <f>VLOOKUP(B42,'[1]Master Akun '!$A$11:$D$76,2,FALSE)</f>
        <v>Beban Listrik</v>
      </c>
      <c r="D42" s="99"/>
      <c r="E42" s="8">
        <f>VLOOKUP(B42,'[1]Master Akun '!$A$11:$D$76,3,FALSE)</f>
        <v>0</v>
      </c>
      <c r="F42" s="8">
        <f>VLOOKUP(B42,'[1]Master Akun '!$A$11:$D$76,4,FALSE)</f>
        <v>0</v>
      </c>
      <c r="G42" s="97">
        <f ca="1">SUMIF('[1]JU&amp;AJP'!$A$8:$G$303,B42,'[1]JU&amp;AJP'!$F$8:$F$303)</f>
        <v>175000</v>
      </c>
      <c r="H42" s="97">
        <f ca="1">SUMIF('[1]JU&amp;AJP'!$A$8:$G$303,B42,'[1]JU&amp;AJP'!$G$8:$G$303)</f>
        <v>0</v>
      </c>
      <c r="I42" s="43">
        <f t="shared" ca="1" si="0"/>
        <v>175000</v>
      </c>
      <c r="J42" s="43">
        <f t="shared" ca="1" si="1"/>
        <v>0</v>
      </c>
    </row>
    <row r="43" spans="2:10" x14ac:dyDescent="0.2">
      <c r="B43" s="99">
        <v>61005</v>
      </c>
      <c r="C43" s="95" t="str">
        <f>VLOOKUP(B43,'[1]Master Akun '!$A$11:$D$76,2,FALSE)</f>
        <v>Beban Telepon</v>
      </c>
      <c r="D43" s="99"/>
      <c r="E43" s="8">
        <f>VLOOKUP(B43,'[1]Master Akun '!$A$11:$D$76,3,FALSE)</f>
        <v>0</v>
      </c>
      <c r="F43" s="8">
        <f>VLOOKUP(B43,'[1]Master Akun '!$A$11:$D$76,4,FALSE)</f>
        <v>0</v>
      </c>
      <c r="G43" s="97">
        <f ca="1">SUMIF('[1]JU&amp;AJP'!$A$8:$G$303,B43,'[1]JU&amp;AJP'!$F$8:$F$303)</f>
        <v>212500</v>
      </c>
      <c r="H43" s="97">
        <f ca="1">SUMIF('[1]JU&amp;AJP'!$A$8:$G$303,B43,'[1]JU&amp;AJP'!$G$8:$G$303)</f>
        <v>0</v>
      </c>
      <c r="I43" s="43">
        <f t="shared" ca="1" si="0"/>
        <v>212500</v>
      </c>
      <c r="J43" s="43">
        <f t="shared" ca="1" si="1"/>
        <v>0</v>
      </c>
    </row>
    <row r="44" spans="2:10" x14ac:dyDescent="0.2">
      <c r="B44" s="99">
        <v>61006</v>
      </c>
      <c r="C44" s="95" t="str">
        <f>VLOOKUP(B44,'[1]Master Akun '!$A$11:$D$76,2,FALSE)</f>
        <v>Beban Penyusutan Peralatan Kantor</v>
      </c>
      <c r="D44" s="99"/>
      <c r="E44" s="8">
        <f>VLOOKUP(B44,'[1]Master Akun '!$A$11:$D$76,3,FALSE)</f>
        <v>0</v>
      </c>
      <c r="F44" s="8">
        <f>VLOOKUP(B44,'[1]Master Akun '!$A$11:$D$76,4,FALSE)</f>
        <v>0</v>
      </c>
      <c r="G44" s="97">
        <f ca="1">SUMIF('[1]JU&amp;AJP'!$A$8:$G$303,B44,'[1]JU&amp;AJP'!$F$8:$F$303)</f>
        <v>400000</v>
      </c>
      <c r="H44" s="97">
        <f ca="1">SUMIF('[1]JU&amp;AJP'!$A$8:$G$303,B44,'[1]JU&amp;AJP'!$G$8:$G$303)</f>
        <v>0</v>
      </c>
      <c r="I44" s="43">
        <f t="shared" ca="1" si="0"/>
        <v>400000</v>
      </c>
      <c r="J44" s="43">
        <f t="shared" ca="1" si="1"/>
        <v>0</v>
      </c>
    </row>
    <row r="45" spans="2:10" x14ac:dyDescent="0.2">
      <c r="B45" s="99">
        <v>61007</v>
      </c>
      <c r="C45" s="95" t="str">
        <f>VLOOKUP(B45,'[1]Master Akun '!$A$11:$D$76,2,FALSE)</f>
        <v>Beban Penyusutan Kendaraan</v>
      </c>
      <c r="D45" s="99"/>
      <c r="E45" s="8">
        <f>VLOOKUP(B45,'[1]Master Akun '!$A$11:$D$76,3,FALSE)</f>
        <v>0</v>
      </c>
      <c r="F45" s="8">
        <f>VLOOKUP(B45,'[1]Master Akun '!$A$11:$D$76,4,FALSE)</f>
        <v>0</v>
      </c>
      <c r="G45" s="97">
        <f ca="1">SUMIF('[1]JU&amp;AJP'!$A$8:$G$303,B45,'[1]JU&amp;AJP'!$F$8:$F$303)</f>
        <v>500000</v>
      </c>
      <c r="H45" s="97">
        <f ca="1">SUMIF('[1]JU&amp;AJP'!$A$8:$G$303,B45,'[1]JU&amp;AJP'!$G$8:$G$303)</f>
        <v>0</v>
      </c>
      <c r="I45" s="43">
        <f t="shared" ca="1" si="0"/>
        <v>500000</v>
      </c>
      <c r="J45" s="43">
        <f t="shared" ca="1" si="1"/>
        <v>0</v>
      </c>
    </row>
    <row r="46" spans="2:10" x14ac:dyDescent="0.2">
      <c r="B46" s="99">
        <v>61008</v>
      </c>
      <c r="C46" s="95" t="str">
        <f>VLOOKUP(B46,'[1]Master Akun '!$A$11:$D$76,2,FALSE)</f>
        <v>Beban Pemasaran</v>
      </c>
      <c r="D46" s="99"/>
      <c r="E46" s="8">
        <f>VLOOKUP(B46,'[1]Master Akun '!$A$11:$D$76,3,FALSE)</f>
        <v>0</v>
      </c>
      <c r="F46" s="8">
        <f>VLOOKUP(B46,'[1]Master Akun '!$A$11:$D$76,4,FALSE)</f>
        <v>0</v>
      </c>
      <c r="G46" s="97">
        <f ca="1">SUMIF('[1]JU&amp;AJP'!$A$8:$G$303,B46,'[1]JU&amp;AJP'!$F$8:$F$303)</f>
        <v>750000</v>
      </c>
      <c r="H46" s="97">
        <f ca="1">SUMIF('[1]JU&amp;AJP'!$A$8:$G$303,B46,'[1]JU&amp;AJP'!$G$8:$G$303)</f>
        <v>0</v>
      </c>
      <c r="I46" s="43">
        <f t="shared" ca="1" si="0"/>
        <v>750000</v>
      </c>
      <c r="J46" s="43">
        <f t="shared" ca="1" si="1"/>
        <v>0</v>
      </c>
    </row>
    <row r="47" spans="2:10" x14ac:dyDescent="0.2">
      <c r="B47" s="99">
        <v>61009</v>
      </c>
      <c r="C47" s="95" t="str">
        <f>VLOOKUP(B47,'[1]Master Akun '!$A$11:$D$76,2,FALSE)</f>
        <v>Beban Transportasi</v>
      </c>
      <c r="D47" s="99"/>
      <c r="E47" s="8">
        <f>VLOOKUP(B47,'[1]Master Akun '!$A$11:$D$76,3,FALSE)</f>
        <v>0</v>
      </c>
      <c r="F47" s="8">
        <f>VLOOKUP(B47,'[1]Master Akun '!$A$11:$D$76,4,FALSE)</f>
        <v>0</v>
      </c>
      <c r="G47" s="97">
        <f ca="1">SUMIF('[1]JU&amp;AJP'!$A$8:$G$303,B47,'[1]JU&amp;AJP'!$F$8:$F$303)</f>
        <v>250000</v>
      </c>
      <c r="H47" s="97">
        <f ca="1">SUMIF('[1]JU&amp;AJP'!$A$8:$G$303,B47,'[1]JU&amp;AJP'!$G$8:$G$303)</f>
        <v>0</v>
      </c>
      <c r="I47" s="43">
        <f t="shared" ca="1" si="0"/>
        <v>250000</v>
      </c>
      <c r="J47" s="43">
        <f t="shared" ca="1" si="1"/>
        <v>0</v>
      </c>
    </row>
    <row r="48" spans="2:10" x14ac:dyDescent="0.2">
      <c r="B48" s="99">
        <v>61010</v>
      </c>
      <c r="C48" s="95" t="str">
        <f>VLOOKUP(B48,'[1]Master Akun '!$A$11:$D$76,2,FALSE)</f>
        <v>Beban Perawatan AC</v>
      </c>
      <c r="D48" s="99"/>
      <c r="E48" s="8">
        <f>VLOOKUP(B48,'[1]Master Akun '!$A$11:$D$76,3,FALSE)</f>
        <v>0</v>
      </c>
      <c r="F48" s="8">
        <f>VLOOKUP(B48,'[1]Master Akun '!$A$11:$D$76,4,FALSE)</f>
        <v>0</v>
      </c>
      <c r="G48" s="97">
        <f ca="1">SUMIF('[1]JU&amp;AJP'!$A$8:$G$303,B48,'[1]JU&amp;AJP'!$F$8:$F$303)</f>
        <v>200000</v>
      </c>
      <c r="H48" s="97">
        <f ca="1">SUMIF('[1]JU&amp;AJP'!$A$8:$G$303,B48,'[1]JU&amp;AJP'!$G$8:$G$303)</f>
        <v>0</v>
      </c>
      <c r="I48" s="43">
        <f t="shared" ca="1" si="0"/>
        <v>200000</v>
      </c>
      <c r="J48" s="43">
        <f t="shared" ca="1" si="1"/>
        <v>0</v>
      </c>
    </row>
    <row r="49" spans="2:10" x14ac:dyDescent="0.2">
      <c r="B49" s="99">
        <v>61011</v>
      </c>
      <c r="C49" s="95" t="str">
        <f>VLOOKUP(B49,'[1]Master Akun '!$A$11:$D$76,2,FALSE)</f>
        <v>Beban Perlengkapan Kantor</v>
      </c>
      <c r="D49" s="99"/>
      <c r="E49" s="8">
        <f>VLOOKUP(B49,'[1]Master Akun '!$A$11:$D$76,3,FALSE)</f>
        <v>0</v>
      </c>
      <c r="F49" s="8">
        <f>VLOOKUP(B49,'[1]Master Akun '!$A$11:$D$76,4,FALSE)</f>
        <v>0</v>
      </c>
      <c r="G49" s="97">
        <f ca="1">SUMIF('[1]JU&amp;AJP'!$A$8:$G$303,B49,'[1]JU&amp;AJP'!$F$8:$F$303)</f>
        <v>50000</v>
      </c>
      <c r="H49" s="97">
        <f ca="1">SUMIF('[1]JU&amp;AJP'!$A$8:$G$303,B49,'[1]JU&amp;AJP'!$G$8:$G$303)</f>
        <v>0</v>
      </c>
      <c r="I49" s="43">
        <f t="shared" ca="1" si="0"/>
        <v>50000</v>
      </c>
      <c r="J49" s="43">
        <f t="shared" ca="1" si="1"/>
        <v>0</v>
      </c>
    </row>
    <row r="50" spans="2:10" x14ac:dyDescent="0.2">
      <c r="B50" s="99">
        <v>61099</v>
      </c>
      <c r="C50" s="95" t="str">
        <f>VLOOKUP(B50,'[1]Master Akun '!$A$11:$D$76,2,FALSE)</f>
        <v>Beban Umum Lain-lain</v>
      </c>
      <c r="D50" s="99"/>
      <c r="E50" s="8">
        <f>VLOOKUP(B50,'[1]Master Akun '!$A$11:$D$76,3,FALSE)</f>
        <v>0</v>
      </c>
      <c r="F50" s="8">
        <f>VLOOKUP(B50,'[1]Master Akun '!$A$11:$D$76,4,FALSE)</f>
        <v>0</v>
      </c>
      <c r="G50" s="97">
        <f ca="1">SUMIF('[1]JU&amp;AJP'!$A$8:$G$303,B50,'[1]JU&amp;AJP'!$F$8:$F$303)</f>
        <v>0</v>
      </c>
      <c r="H50" s="97">
        <f ca="1">SUMIF('[1]JU&amp;AJP'!$A$8:$G$303,B50,'[1]JU&amp;AJP'!$G$8:$G$303)</f>
        <v>0</v>
      </c>
      <c r="I50" s="43">
        <f t="shared" ca="1" si="0"/>
        <v>0</v>
      </c>
      <c r="J50" s="43">
        <f t="shared" ca="1" si="1"/>
        <v>0</v>
      </c>
    </row>
    <row r="51" spans="2:10" x14ac:dyDescent="0.2">
      <c r="B51" s="99">
        <v>81001</v>
      </c>
      <c r="C51" s="95" t="str">
        <f>VLOOKUP(B51,'[1]Master Akun '!$A$11:$D$76,2,FALSE)</f>
        <v>Laba Penjualan Aktiva Tetap</v>
      </c>
      <c r="D51" s="99"/>
      <c r="E51" s="8">
        <f>VLOOKUP(B51,'[1]Master Akun '!$A$11:$D$76,3,FALSE)</f>
        <v>0</v>
      </c>
      <c r="F51" s="8">
        <f>VLOOKUP(B51,'[1]Master Akun '!$A$11:$D$76,4,FALSE)</f>
        <v>0</v>
      </c>
      <c r="G51" s="97">
        <f ca="1">SUMIF('[1]JU&amp;AJP'!$A$8:$G$303,B51,'[1]JU&amp;AJP'!$F$8:$F$303)</f>
        <v>0</v>
      </c>
      <c r="H51" s="97">
        <f ca="1">SUMIF('[1]JU&amp;AJP'!$A$8:$G$303,B51,'[1]JU&amp;AJP'!$G$8:$G$303)</f>
        <v>1000000</v>
      </c>
      <c r="I51" s="43">
        <f t="shared" ca="1" si="0"/>
        <v>0</v>
      </c>
      <c r="J51" s="43">
        <f t="shared" ca="1" si="1"/>
        <v>1000000</v>
      </c>
    </row>
    <row r="52" spans="2:10" x14ac:dyDescent="0.2">
      <c r="B52" s="99">
        <v>81002</v>
      </c>
      <c r="C52" s="95" t="str">
        <f>VLOOKUP(B52,'[1]Master Akun '!$A$11:$D$76,2,FALSE)</f>
        <v>Pendapatan Jasa Giro</v>
      </c>
      <c r="D52" s="99"/>
      <c r="E52" s="8">
        <f>VLOOKUP(B52,'[1]Master Akun '!$A$11:$D$76,3,FALSE)</f>
        <v>0</v>
      </c>
      <c r="F52" s="8">
        <f>VLOOKUP(B52,'[1]Master Akun '!$A$11:$D$76,4,FALSE)</f>
        <v>0</v>
      </c>
      <c r="G52" s="97">
        <f ca="1">SUMIF('[1]JU&amp;AJP'!$A$8:$G$303,B52,'[1]JU&amp;AJP'!$F$8:$F$303)</f>
        <v>0</v>
      </c>
      <c r="H52" s="97">
        <f ca="1">SUMIF('[1]JU&amp;AJP'!$A$8:$G$303,B52,'[1]JU&amp;AJP'!$G$8:$G$303)</f>
        <v>1350000</v>
      </c>
      <c r="I52" s="43">
        <f t="shared" ca="1" si="0"/>
        <v>0</v>
      </c>
      <c r="J52" s="43">
        <f t="shared" ca="1" si="1"/>
        <v>1350000</v>
      </c>
    </row>
    <row r="53" spans="2:10" x14ac:dyDescent="0.2">
      <c r="B53" s="99">
        <v>91001</v>
      </c>
      <c r="C53" s="95" t="str">
        <f>VLOOKUP(B53,'[1]Master Akun '!$A$11:$D$76,2,FALSE)</f>
        <v>Beban Adminitrasi Bank</v>
      </c>
      <c r="D53" s="99"/>
      <c r="E53" s="8">
        <f>VLOOKUP(B53,'[1]Master Akun '!$A$11:$D$76,3,FALSE)</f>
        <v>0</v>
      </c>
      <c r="F53" s="8">
        <f>VLOOKUP(B53,'[1]Master Akun '!$A$11:$D$76,4,FALSE)</f>
        <v>0</v>
      </c>
      <c r="G53" s="97">
        <f ca="1">SUMIF('[1]JU&amp;AJP'!$A$8:$G$303,B53,'[1]JU&amp;AJP'!$F$8:$F$303)</f>
        <v>150000</v>
      </c>
      <c r="H53" s="97">
        <f ca="1">SUMIF('[1]JU&amp;AJP'!$A$8:$G$303,B53,'[1]JU&amp;AJP'!$G$8:$G$303)</f>
        <v>0</v>
      </c>
      <c r="I53" s="43">
        <f t="shared" ca="1" si="0"/>
        <v>150000</v>
      </c>
      <c r="J53" s="43">
        <f t="shared" ca="1" si="1"/>
        <v>0</v>
      </c>
    </row>
    <row r="54" spans="2:10" x14ac:dyDescent="0.2">
      <c r="B54" s="99">
        <v>91002</v>
      </c>
      <c r="C54" s="95" t="str">
        <f>VLOOKUP(B54,'[1]Master Akun '!$A$11:$D$76,2,FALSE)</f>
        <v>Beban Bunga</v>
      </c>
      <c r="D54" s="99"/>
      <c r="E54" s="8">
        <f>VLOOKUP(B54,'[1]Master Akun '!$A$11:$D$76,3,FALSE)</f>
        <v>0</v>
      </c>
      <c r="F54" s="8">
        <f>VLOOKUP(B54,'[1]Master Akun '!$A$11:$D$76,4,FALSE)</f>
        <v>0</v>
      </c>
      <c r="G54" s="97">
        <f ca="1">SUMIF('[1]JU&amp;AJP'!$A$8:$G$303,B54,'[1]JU&amp;AJP'!$F$8:$F$303)</f>
        <v>1500000</v>
      </c>
      <c r="H54" s="97">
        <f ca="1">SUMIF('[1]JU&amp;AJP'!$A$8:$G$303,B54,'[1]JU&amp;AJP'!$G$8:$G$303)</f>
        <v>0</v>
      </c>
      <c r="I54" s="43">
        <f t="shared" ca="1" si="0"/>
        <v>1500000</v>
      </c>
      <c r="J54" s="43">
        <f t="shared" ca="1" si="1"/>
        <v>0</v>
      </c>
    </row>
    <row r="55" spans="2:10" x14ac:dyDescent="0.2">
      <c r="B55" s="73" t="s">
        <v>17</v>
      </c>
      <c r="C55" s="74"/>
      <c r="D55" s="75"/>
      <c r="E55" s="110">
        <f>SUM(E8:E54)</f>
        <v>357130000</v>
      </c>
      <c r="F55" s="110">
        <f t="shared" ref="F55:J55" si="2">SUM(F8:F54)</f>
        <v>357130000</v>
      </c>
      <c r="G55" s="110">
        <f t="shared" ca="1" si="2"/>
        <v>478627250</v>
      </c>
      <c r="H55" s="110">
        <f t="shared" ca="1" si="2"/>
        <v>478627250</v>
      </c>
      <c r="I55" s="110">
        <f t="shared" ca="1" si="2"/>
        <v>515289750</v>
      </c>
      <c r="J55" s="110">
        <f t="shared" ca="1" si="2"/>
        <v>515289750</v>
      </c>
    </row>
  </sheetData>
  <mergeCells count="10">
    <mergeCell ref="B55:D55"/>
    <mergeCell ref="B2:J2"/>
    <mergeCell ref="B3:J3"/>
    <mergeCell ref="B4:J4"/>
    <mergeCell ref="B6:B7"/>
    <mergeCell ref="C6:C7"/>
    <mergeCell ref="D6:D7"/>
    <mergeCell ref="E6:F6"/>
    <mergeCell ref="G6:H6"/>
    <mergeCell ref="I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workbookViewId="0">
      <selection activeCell="H1" sqref="H1"/>
    </sheetView>
  </sheetViews>
  <sheetFormatPr defaultColWidth="9.140625" defaultRowHeight="15" x14ac:dyDescent="0.2"/>
  <cols>
    <col min="1" max="1" width="9.140625" style="89"/>
    <col min="2" max="2" width="9" style="89" customWidth="1"/>
    <col min="3" max="3" width="46.42578125" style="89" customWidth="1"/>
    <col min="4" max="4" width="17.28515625" style="89" customWidth="1"/>
    <col min="5" max="6" width="18.5703125" style="89" bestFit="1" customWidth="1"/>
    <col min="7" max="7" width="17.5703125" style="89" bestFit="1" customWidth="1"/>
    <col min="8" max="16384" width="9.140625" style="89"/>
  </cols>
  <sheetData>
    <row r="1" spans="2:8" s="89" customFormat="1" x14ac:dyDescent="0.2">
      <c r="B1" s="111" t="s">
        <v>26</v>
      </c>
      <c r="C1" s="112"/>
      <c r="D1" s="112"/>
      <c r="E1" s="112"/>
      <c r="F1" s="112"/>
      <c r="G1" s="113"/>
    </row>
    <row r="2" spans="2:8" s="89" customFormat="1" x14ac:dyDescent="0.2">
      <c r="B2" s="114" t="s">
        <v>245</v>
      </c>
      <c r="C2" s="115"/>
      <c r="D2" s="115"/>
      <c r="E2" s="115"/>
      <c r="F2" s="115"/>
      <c r="G2" s="116"/>
    </row>
    <row r="3" spans="2:8" s="89" customFormat="1" ht="15.75" thickBot="1" x14ac:dyDescent="0.25">
      <c r="B3" s="117" t="s">
        <v>184</v>
      </c>
      <c r="C3" s="118"/>
      <c r="D3" s="118"/>
      <c r="E3" s="118"/>
      <c r="F3" s="118"/>
      <c r="G3" s="119"/>
    </row>
    <row r="4" spans="2:8" s="89" customFormat="1" x14ac:dyDescent="0.2">
      <c r="B4" s="120"/>
      <c r="C4" s="108"/>
      <c r="D4" s="108"/>
      <c r="E4" s="108"/>
      <c r="F4" s="108"/>
      <c r="G4" s="121"/>
    </row>
    <row r="5" spans="2:8" s="89" customFormat="1" ht="15.75" x14ac:dyDescent="0.2">
      <c r="B5" s="122" t="s">
        <v>246</v>
      </c>
      <c r="C5" s="108"/>
      <c r="D5" s="123"/>
      <c r="E5" s="123"/>
      <c r="F5" s="123"/>
      <c r="G5" s="124"/>
      <c r="H5" s="100"/>
    </row>
    <row r="6" spans="2:8" s="89" customFormat="1" x14ac:dyDescent="0.2">
      <c r="B6" s="120"/>
      <c r="C6" s="108" t="s">
        <v>6</v>
      </c>
      <c r="D6" s="123"/>
      <c r="E6" s="123">
        <f ca="1">VLOOKUP(C6,'[1]Neraca Saldo'!$B$7:$I$53,8,FALSE)</f>
        <v>141822500</v>
      </c>
      <c r="F6" s="123"/>
      <c r="G6" s="124"/>
      <c r="H6" s="100"/>
    </row>
    <row r="7" spans="2:8" s="89" customFormat="1" x14ac:dyDescent="0.2">
      <c r="B7" s="120"/>
      <c r="C7" s="108" t="s">
        <v>70</v>
      </c>
      <c r="D7" s="123">
        <f ca="1">VLOOKUP(C7,'[1]Neraca Saldo'!$B$7:$I$53,7,FALSE)</f>
        <v>2125000</v>
      </c>
      <c r="E7" s="123"/>
      <c r="F7" s="123"/>
      <c r="G7" s="124"/>
      <c r="H7" s="100"/>
    </row>
    <row r="8" spans="2:8" s="89" customFormat="1" x14ac:dyDescent="0.2">
      <c r="B8" s="120"/>
      <c r="C8" s="108" t="s">
        <v>7</v>
      </c>
      <c r="D8" s="125">
        <f ca="1">VLOOKUP(C8,'[1]Neraca Saldo'!$B$7:$I$53,7,FALSE)</f>
        <v>950000</v>
      </c>
      <c r="E8" s="123"/>
      <c r="F8" s="123"/>
      <c r="G8" s="124"/>
      <c r="H8" s="100"/>
    </row>
    <row r="9" spans="2:8" s="89" customFormat="1" ht="16.5" thickBot="1" x14ac:dyDescent="0.3">
      <c r="B9" s="120"/>
      <c r="C9" s="126" t="s">
        <v>23</v>
      </c>
      <c r="D9" s="127"/>
      <c r="E9" s="128">
        <f ca="1">SUM(D7:D8)</f>
        <v>3075000</v>
      </c>
      <c r="F9" s="123"/>
      <c r="G9" s="124"/>
      <c r="H9" s="100"/>
    </row>
    <row r="10" spans="2:8" s="89" customFormat="1" ht="15.75" x14ac:dyDescent="0.25">
      <c r="B10" s="129" t="s">
        <v>247</v>
      </c>
      <c r="C10" s="9"/>
      <c r="D10" s="123"/>
      <c r="E10" s="123"/>
      <c r="F10" s="123">
        <f ca="1">E6-E9</f>
        <v>138747500</v>
      </c>
      <c r="G10" s="124"/>
      <c r="H10" s="100"/>
    </row>
    <row r="11" spans="2:8" s="89" customFormat="1" ht="15.75" x14ac:dyDescent="0.25">
      <c r="B11" s="130" t="s">
        <v>8</v>
      </c>
      <c r="C11" s="108"/>
      <c r="D11" s="123"/>
      <c r="E11" s="123"/>
      <c r="F11" s="123"/>
      <c r="G11" s="124"/>
      <c r="H11" s="100"/>
    </row>
    <row r="12" spans="2:8" s="89" customFormat="1" x14ac:dyDescent="0.2">
      <c r="B12" s="120"/>
      <c r="C12" s="9" t="s">
        <v>8</v>
      </c>
      <c r="D12" s="123"/>
      <c r="E12" s="123"/>
      <c r="F12" s="125">
        <f ca="1">VLOOKUP(C12,'[1]Neraca Saldo'!$B$7:$I$53,7,FALSE)</f>
        <v>116340000</v>
      </c>
      <c r="G12" s="124"/>
      <c r="H12" s="100"/>
    </row>
    <row r="13" spans="2:8" s="89" customFormat="1" ht="15.75" x14ac:dyDescent="0.25">
      <c r="B13" s="129" t="s">
        <v>24</v>
      </c>
      <c r="C13" s="126"/>
      <c r="D13" s="127"/>
      <c r="E13" s="127"/>
      <c r="F13" s="127"/>
      <c r="G13" s="124">
        <f ca="1">F10-F12</f>
        <v>22407500</v>
      </c>
      <c r="H13" s="100"/>
    </row>
    <row r="14" spans="2:8" s="89" customFormat="1" ht="15.75" x14ac:dyDescent="0.25">
      <c r="B14" s="130" t="s">
        <v>248</v>
      </c>
      <c r="C14" s="108"/>
      <c r="D14" s="123"/>
      <c r="E14" s="123"/>
      <c r="F14" s="123"/>
      <c r="G14" s="124"/>
      <c r="H14" s="100"/>
    </row>
    <row r="15" spans="2:8" s="89" customFormat="1" ht="15.75" x14ac:dyDescent="0.25">
      <c r="B15" s="130"/>
      <c r="C15" s="108" t="s">
        <v>73</v>
      </c>
      <c r="D15" s="123">
        <f ca="1">VLOOKUP(C15,'[1]Neraca Saldo'!$B$7:$I$53,7,FALSE)</f>
        <v>14500000</v>
      </c>
      <c r="E15" s="123"/>
      <c r="F15" s="123"/>
      <c r="G15" s="124"/>
      <c r="H15" s="100"/>
    </row>
    <row r="16" spans="2:8" s="89" customFormat="1" x14ac:dyDescent="0.2">
      <c r="B16" s="120"/>
      <c r="C16" s="108" t="s">
        <v>74</v>
      </c>
      <c r="D16" s="123">
        <f ca="1">VLOOKUP(C16,'[1]Neraca Saldo'!$B$7:$I$53,7,FALSE)</f>
        <v>2750000</v>
      </c>
      <c r="E16" s="123"/>
      <c r="F16" s="123"/>
      <c r="G16" s="124"/>
      <c r="H16" s="100"/>
    </row>
    <row r="17" spans="2:8" s="89" customFormat="1" x14ac:dyDescent="0.2">
      <c r="B17" s="120"/>
      <c r="C17" s="108" t="s">
        <v>75</v>
      </c>
      <c r="D17" s="123">
        <f ca="1">VLOOKUP(C17,'[1]Neraca Saldo'!$B$7:$I$53,7,FALSE)</f>
        <v>2375000</v>
      </c>
      <c r="E17" s="123"/>
      <c r="F17" s="123"/>
      <c r="G17" s="124"/>
      <c r="H17" s="100"/>
    </row>
    <row r="18" spans="2:8" s="89" customFormat="1" x14ac:dyDescent="0.2">
      <c r="B18" s="120"/>
      <c r="C18" s="108" t="s">
        <v>76</v>
      </c>
      <c r="D18" s="123">
        <f ca="1">VLOOKUP(C18,'[1]Neraca Saldo'!$B$7:$I$53,7,FALSE)</f>
        <v>175000</v>
      </c>
      <c r="E18" s="123"/>
      <c r="F18" s="123"/>
      <c r="G18" s="124"/>
      <c r="H18" s="100"/>
    </row>
    <row r="19" spans="2:8" s="89" customFormat="1" x14ac:dyDescent="0.2">
      <c r="B19" s="120"/>
      <c r="C19" s="108" t="s">
        <v>77</v>
      </c>
      <c r="D19" s="123">
        <f ca="1">VLOOKUP(C19,'[1]Neraca Saldo'!$B$7:$I$53,7,FALSE)</f>
        <v>212500</v>
      </c>
      <c r="E19" s="123"/>
      <c r="F19" s="123"/>
      <c r="G19" s="124"/>
      <c r="H19" s="100"/>
    </row>
    <row r="20" spans="2:8" s="89" customFormat="1" x14ac:dyDescent="0.2">
      <c r="B20" s="120"/>
      <c r="C20" s="108" t="s">
        <v>78</v>
      </c>
      <c r="D20" s="123">
        <f ca="1">VLOOKUP(C20,'[1]Neraca Saldo'!$B$7:$I$53,7,FALSE)</f>
        <v>400000</v>
      </c>
      <c r="E20" s="123"/>
      <c r="F20" s="123"/>
      <c r="G20" s="124"/>
      <c r="H20" s="100"/>
    </row>
    <row r="21" spans="2:8" s="89" customFormat="1" x14ac:dyDescent="0.2">
      <c r="B21" s="120"/>
      <c r="C21" s="108" t="s">
        <v>79</v>
      </c>
      <c r="D21" s="123">
        <f ca="1">VLOOKUP(C21,'[1]Neraca Saldo'!$B$7:$I$53,7,FALSE)</f>
        <v>500000</v>
      </c>
      <c r="E21" s="123"/>
      <c r="F21" s="123"/>
      <c r="G21" s="124"/>
      <c r="H21" s="100"/>
    </row>
    <row r="22" spans="2:8" s="89" customFormat="1" ht="15.75" x14ac:dyDescent="0.25">
      <c r="B22" s="129"/>
      <c r="C22" s="108" t="s">
        <v>80</v>
      </c>
      <c r="D22" s="123">
        <f ca="1">VLOOKUP(C22,'[1]Neraca Saldo'!$B$7:$I$53,7,FALSE)</f>
        <v>750000</v>
      </c>
      <c r="E22" s="127"/>
      <c r="F22" s="127"/>
      <c r="G22" s="124"/>
      <c r="H22" s="100"/>
    </row>
    <row r="23" spans="2:8" s="89" customFormat="1" ht="15.75" x14ac:dyDescent="0.25">
      <c r="B23" s="130"/>
      <c r="C23" s="108" t="s">
        <v>81</v>
      </c>
      <c r="D23" s="123">
        <f ca="1">VLOOKUP(C23,'[1]Neraca Saldo'!$B$7:$I$53,7,FALSE)</f>
        <v>250000</v>
      </c>
      <c r="E23" s="123"/>
      <c r="F23" s="123"/>
      <c r="G23" s="124"/>
      <c r="H23" s="100"/>
    </row>
    <row r="24" spans="2:8" s="89" customFormat="1" x14ac:dyDescent="0.2">
      <c r="B24" s="120"/>
      <c r="C24" s="108" t="s">
        <v>82</v>
      </c>
      <c r="D24" s="123">
        <f ca="1">VLOOKUP(C24,'[1]Neraca Saldo'!$B$7:$I$53,7,FALSE)</f>
        <v>200000</v>
      </c>
      <c r="E24" s="123"/>
      <c r="F24" s="123"/>
      <c r="G24" s="124"/>
      <c r="H24" s="100"/>
    </row>
    <row r="25" spans="2:8" s="89" customFormat="1" x14ac:dyDescent="0.2">
      <c r="B25" s="120"/>
      <c r="C25" s="108" t="s">
        <v>83</v>
      </c>
      <c r="D25" s="123">
        <f ca="1">VLOOKUP(C25,'[1]Neraca Saldo'!$B$7:$I$53,7,FALSE)</f>
        <v>50000</v>
      </c>
      <c r="E25" s="123"/>
      <c r="F25" s="123"/>
      <c r="G25" s="124"/>
      <c r="H25" s="100"/>
    </row>
    <row r="26" spans="2:8" s="89" customFormat="1" x14ac:dyDescent="0.2">
      <c r="B26" s="120"/>
      <c r="C26" s="108" t="s">
        <v>84</v>
      </c>
      <c r="D26" s="125">
        <f ca="1">VLOOKUP(C26,'[1]Neraca Saldo'!$B$7:$I$53,7,FALSE)</f>
        <v>0</v>
      </c>
      <c r="E26" s="123"/>
      <c r="F26" s="123"/>
      <c r="G26" s="124"/>
      <c r="H26" s="100"/>
    </row>
    <row r="27" spans="2:8" s="89" customFormat="1" ht="16.5" thickBot="1" x14ac:dyDescent="0.3">
      <c r="B27" s="129" t="s">
        <v>249</v>
      </c>
      <c r="C27" s="126"/>
      <c r="D27" s="127"/>
      <c r="E27" s="127"/>
      <c r="F27" s="127"/>
      <c r="G27" s="131">
        <f ca="1">SUM(D15:D26)</f>
        <v>22162500</v>
      </c>
      <c r="H27" s="100"/>
    </row>
    <row r="28" spans="2:8" s="89" customFormat="1" ht="15.75" x14ac:dyDescent="0.25">
      <c r="B28" s="129" t="s">
        <v>250</v>
      </c>
      <c r="C28" s="126"/>
      <c r="D28" s="127"/>
      <c r="E28" s="127"/>
      <c r="F28" s="127"/>
      <c r="G28" s="132">
        <f ca="1">G13-G27</f>
        <v>245000</v>
      </c>
      <c r="H28" s="100"/>
    </row>
    <row r="29" spans="2:8" s="89" customFormat="1" ht="15.75" x14ac:dyDescent="0.25">
      <c r="B29" s="130" t="s">
        <v>251</v>
      </c>
      <c r="C29" s="108"/>
      <c r="D29" s="123"/>
      <c r="E29" s="123"/>
      <c r="F29" s="123"/>
      <c r="G29" s="124"/>
      <c r="H29" s="100"/>
    </row>
    <row r="30" spans="2:8" s="89" customFormat="1" x14ac:dyDescent="0.2">
      <c r="B30" s="120"/>
      <c r="C30" s="108" t="s">
        <v>10</v>
      </c>
      <c r="D30" s="123">
        <f ca="1">VLOOKUP(C30,'[1]Neraca Saldo'!$B$7:$I$53,8,FALSE)</f>
        <v>1000000</v>
      </c>
      <c r="E30" s="123"/>
      <c r="F30" s="123"/>
      <c r="G30" s="124"/>
      <c r="H30" s="100"/>
    </row>
    <row r="31" spans="2:8" s="89" customFormat="1" x14ac:dyDescent="0.2">
      <c r="B31" s="120"/>
      <c r="C31" s="108" t="s">
        <v>9</v>
      </c>
      <c r="D31" s="125">
        <f ca="1">VLOOKUP(C31,'[1]Neraca Saldo'!$B$7:$I$53,8,FALSE)</f>
        <v>1350000</v>
      </c>
      <c r="E31" s="123"/>
      <c r="F31" s="123"/>
      <c r="G31" s="124"/>
      <c r="H31" s="100"/>
    </row>
    <row r="32" spans="2:8" s="89" customFormat="1" ht="15.75" x14ac:dyDescent="0.25">
      <c r="B32" s="129" t="s">
        <v>252</v>
      </c>
      <c r="C32" s="9"/>
      <c r="D32" s="123"/>
      <c r="E32" s="123">
        <f ca="1">SUM(D30:D31)</f>
        <v>2350000</v>
      </c>
      <c r="F32" s="127"/>
      <c r="G32" s="124"/>
      <c r="H32" s="100"/>
    </row>
    <row r="33" spans="2:8" s="89" customFormat="1" ht="15.75" x14ac:dyDescent="0.25">
      <c r="B33" s="130" t="s">
        <v>253</v>
      </c>
      <c r="C33" s="108"/>
      <c r="D33" s="123"/>
      <c r="E33" s="123"/>
      <c r="F33" s="123"/>
      <c r="G33" s="124"/>
      <c r="H33" s="100"/>
    </row>
    <row r="34" spans="2:8" s="89" customFormat="1" x14ac:dyDescent="0.2">
      <c r="B34" s="120"/>
      <c r="C34" s="108" t="s">
        <v>87</v>
      </c>
      <c r="D34" s="123">
        <f ca="1">VLOOKUP(C34,'[1]Neraca Saldo'!$B$7:$I$53,7,FALSE)</f>
        <v>150000</v>
      </c>
      <c r="E34" s="123"/>
      <c r="F34" s="123"/>
      <c r="G34" s="124"/>
      <c r="H34" s="100"/>
    </row>
    <row r="35" spans="2:8" s="89" customFormat="1" x14ac:dyDescent="0.2">
      <c r="B35" s="120"/>
      <c r="C35" s="108" t="s">
        <v>88</v>
      </c>
      <c r="D35" s="125">
        <f ca="1">VLOOKUP(C35,'[1]Neraca Saldo'!$B$7:$I$53,7,FALSE)</f>
        <v>1500000</v>
      </c>
      <c r="E35" s="123"/>
      <c r="F35" s="123"/>
      <c r="G35" s="124"/>
      <c r="H35" s="100"/>
    </row>
    <row r="36" spans="2:8" s="89" customFormat="1" ht="15.75" x14ac:dyDescent="0.25">
      <c r="B36" s="130" t="s">
        <v>254</v>
      </c>
      <c r="C36" s="108"/>
      <c r="D36" s="123"/>
      <c r="E36" s="125">
        <f ca="1">SUM(D34:D35)</f>
        <v>1650000</v>
      </c>
      <c r="F36" s="127"/>
      <c r="G36" s="124"/>
      <c r="H36" s="100"/>
    </row>
    <row r="37" spans="2:8" s="89" customFormat="1" ht="16.5" thickBot="1" x14ac:dyDescent="0.3">
      <c r="B37" s="129" t="s">
        <v>255</v>
      </c>
      <c r="C37" s="133"/>
      <c r="D37" s="127"/>
      <c r="E37" s="127"/>
      <c r="F37" s="127"/>
      <c r="G37" s="131">
        <f ca="1">E32-E36</f>
        <v>700000</v>
      </c>
      <c r="H37" s="100"/>
    </row>
    <row r="38" spans="2:8" s="89" customFormat="1" ht="16.5" thickBot="1" x14ac:dyDescent="0.3">
      <c r="B38" s="134" t="s">
        <v>256</v>
      </c>
      <c r="C38" s="135"/>
      <c r="D38" s="128"/>
      <c r="E38" s="128"/>
      <c r="F38" s="128"/>
      <c r="G38" s="131">
        <f ca="1">G28+G37</f>
        <v>945000</v>
      </c>
      <c r="H38" s="100"/>
    </row>
    <row r="39" spans="2:8" s="89" customFormat="1" x14ac:dyDescent="0.2">
      <c r="D39" s="100"/>
      <c r="E39" s="100"/>
      <c r="F39" s="100"/>
      <c r="G39" s="100"/>
      <c r="H39" s="100"/>
    </row>
    <row r="40" spans="2:8" s="89" customFormat="1" x14ac:dyDescent="0.2">
      <c r="D40" s="100"/>
      <c r="E40" s="100"/>
      <c r="F40" s="100"/>
      <c r="G40" s="100"/>
      <c r="H40" s="100"/>
    </row>
    <row r="41" spans="2:8" s="89" customFormat="1" x14ac:dyDescent="0.2">
      <c r="D41" s="100"/>
      <c r="E41" s="100"/>
      <c r="F41" s="100"/>
      <c r="G41" s="100"/>
      <c r="H41" s="100"/>
    </row>
    <row r="42" spans="2:8" s="89" customFormat="1" x14ac:dyDescent="0.2">
      <c r="D42" s="100"/>
      <c r="E42" s="100"/>
      <c r="F42" s="100"/>
      <c r="G42" s="100"/>
      <c r="H42" s="100"/>
    </row>
    <row r="43" spans="2:8" s="89" customFormat="1" x14ac:dyDescent="0.2">
      <c r="D43" s="100"/>
      <c r="E43" s="100"/>
      <c r="F43" s="100"/>
      <c r="G43" s="100"/>
      <c r="H43" s="100"/>
    </row>
    <row r="44" spans="2:8" s="89" customFormat="1" x14ac:dyDescent="0.2">
      <c r="D44" s="100"/>
      <c r="E44" s="100"/>
      <c r="F44" s="100"/>
      <c r="G44" s="100"/>
      <c r="H44" s="100"/>
    </row>
    <row r="45" spans="2:8" s="89" customFormat="1" x14ac:dyDescent="0.2">
      <c r="D45" s="100"/>
      <c r="E45" s="100"/>
      <c r="F45" s="100"/>
      <c r="G45" s="100"/>
      <c r="H45" s="100"/>
    </row>
    <row r="46" spans="2:8" s="89" customFormat="1" x14ac:dyDescent="0.2">
      <c r="D46" s="100"/>
      <c r="E46" s="100"/>
      <c r="F46" s="100"/>
      <c r="G46" s="100"/>
      <c r="H46" s="100"/>
    </row>
    <row r="47" spans="2:8" s="89" customFormat="1" x14ac:dyDescent="0.2">
      <c r="D47" s="100"/>
      <c r="E47" s="100"/>
      <c r="F47" s="100"/>
      <c r="G47" s="100"/>
      <c r="H47" s="100"/>
    </row>
    <row r="48" spans="2:8" s="89" customFormat="1" x14ac:dyDescent="0.2">
      <c r="D48" s="100"/>
      <c r="E48" s="100"/>
      <c r="F48" s="100"/>
      <c r="G48" s="100"/>
      <c r="H48" s="100"/>
    </row>
    <row r="49" spans="4:8" s="89" customFormat="1" x14ac:dyDescent="0.2">
      <c r="D49" s="100"/>
      <c r="E49" s="100"/>
      <c r="F49" s="100"/>
      <c r="G49" s="100"/>
      <c r="H49" s="100"/>
    </row>
    <row r="50" spans="4:8" s="89" customFormat="1" x14ac:dyDescent="0.2">
      <c r="D50" s="100"/>
      <c r="E50" s="100"/>
      <c r="F50" s="100"/>
      <c r="G50" s="100"/>
      <c r="H50" s="100"/>
    </row>
    <row r="51" spans="4:8" s="89" customFormat="1" x14ac:dyDescent="0.2">
      <c r="D51" s="100"/>
      <c r="E51" s="100"/>
      <c r="F51" s="100"/>
      <c r="G51" s="100"/>
      <c r="H51" s="100"/>
    </row>
    <row r="52" spans="4:8" s="89" customFormat="1" x14ac:dyDescent="0.2">
      <c r="D52" s="100"/>
      <c r="E52" s="100"/>
      <c r="F52" s="100"/>
      <c r="G52" s="100"/>
      <c r="H52" s="100"/>
    </row>
    <row r="53" spans="4:8" s="89" customFormat="1" x14ac:dyDescent="0.2">
      <c r="D53" s="100"/>
      <c r="E53" s="100"/>
      <c r="F53" s="100"/>
      <c r="G53" s="100"/>
      <c r="H53" s="100"/>
    </row>
    <row r="54" spans="4:8" s="89" customFormat="1" x14ac:dyDescent="0.2">
      <c r="D54" s="100"/>
      <c r="E54" s="100"/>
      <c r="F54" s="100"/>
      <c r="G54" s="100"/>
      <c r="H54" s="100"/>
    </row>
    <row r="55" spans="4:8" s="89" customFormat="1" x14ac:dyDescent="0.2">
      <c r="D55" s="100"/>
      <c r="E55" s="100"/>
      <c r="F55" s="100"/>
      <c r="G55" s="100"/>
      <c r="H55" s="100"/>
    </row>
    <row r="56" spans="4:8" s="89" customFormat="1" x14ac:dyDescent="0.2">
      <c r="D56" s="100"/>
      <c r="E56" s="100"/>
      <c r="F56" s="100"/>
      <c r="G56" s="100"/>
      <c r="H56" s="100"/>
    </row>
    <row r="57" spans="4:8" s="89" customFormat="1" x14ac:dyDescent="0.2">
      <c r="D57" s="100"/>
      <c r="E57" s="100"/>
      <c r="F57" s="100"/>
      <c r="G57" s="100"/>
      <c r="H57" s="100"/>
    </row>
    <row r="58" spans="4:8" s="89" customFormat="1" x14ac:dyDescent="0.2">
      <c r="D58" s="100"/>
      <c r="E58" s="100"/>
      <c r="F58" s="100"/>
      <c r="G58" s="100"/>
      <c r="H58" s="100"/>
    </row>
    <row r="59" spans="4:8" s="89" customFormat="1" x14ac:dyDescent="0.2">
      <c r="D59" s="100"/>
      <c r="E59" s="100"/>
      <c r="F59" s="100"/>
      <c r="G59" s="100"/>
      <c r="H59" s="100"/>
    </row>
    <row r="60" spans="4:8" s="89" customFormat="1" x14ac:dyDescent="0.2">
      <c r="D60" s="100"/>
      <c r="E60" s="100"/>
      <c r="F60" s="100"/>
      <c r="G60" s="100"/>
      <c r="H60" s="100"/>
    </row>
    <row r="61" spans="4:8" s="89" customFormat="1" x14ac:dyDescent="0.2">
      <c r="D61" s="100"/>
      <c r="E61" s="100"/>
      <c r="F61" s="100"/>
      <c r="G61" s="100"/>
      <c r="H61" s="100"/>
    </row>
  </sheetData>
  <mergeCells count="3">
    <mergeCell ref="B1:G1"/>
    <mergeCell ref="B2:G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Master Akun</vt:lpstr>
      <vt:lpstr>Data Hutang,Piutang,Persediaan</vt:lpstr>
      <vt:lpstr>Buku Pembantu Piutang</vt:lpstr>
      <vt:lpstr>JU&amp;AJP</vt:lpstr>
      <vt:lpstr>BB Hutang</vt:lpstr>
      <vt:lpstr>BB Persediaan</vt:lpstr>
      <vt:lpstr>Buku Besar</vt:lpstr>
      <vt:lpstr>Neraca Saldo</vt:lpstr>
      <vt:lpstr>Lap. Rugi Laba</vt:lpstr>
      <vt:lpstr>Lap. Laba di Tahan</vt:lpstr>
      <vt:lpstr>Lap. Perubahan Ekuitas</vt:lpstr>
      <vt:lpstr>Jurnal Penutup</vt:lpstr>
      <vt:lpstr>Neraca Saldo Setelah Penutupan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Akuntansi</dc:creator>
  <cp:lastModifiedBy>LENOVO</cp:lastModifiedBy>
  <dcterms:created xsi:type="dcterms:W3CDTF">2020-10-20T00:50:29Z</dcterms:created>
  <dcterms:modified xsi:type="dcterms:W3CDTF">2021-02-02T03:11:33Z</dcterms:modified>
</cp:coreProperties>
</file>